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75" activeTab="1"/>
  </bookViews>
  <sheets>
    <sheet name="Placements" sheetId="1" r:id="rId1"/>
    <sheet name="NAFA Points" sheetId="2" r:id="rId2"/>
  </sheets>
  <calcPr calcId="145621"/>
</workbook>
</file>

<file path=xl/calcChain.xml><?xml version="1.0" encoding="utf-8"?>
<calcChain xmlns="http://schemas.openxmlformats.org/spreadsheetml/2006/main">
  <c r="E173" i="2" l="1"/>
  <c r="E169" i="2"/>
  <c r="E170" i="2"/>
  <c r="E172" i="2"/>
  <c r="E171" i="2"/>
  <c r="E174" i="2"/>
  <c r="E54" i="2"/>
  <c r="E53" i="2"/>
  <c r="E49" i="2"/>
  <c r="E52" i="2"/>
  <c r="E51" i="2"/>
  <c r="E50" i="2"/>
  <c r="E113" i="2"/>
  <c r="E112" i="2"/>
  <c r="E111" i="2"/>
  <c r="E110" i="2"/>
  <c r="E120" i="2"/>
  <c r="E119" i="2"/>
  <c r="E118" i="2"/>
  <c r="E117" i="2"/>
  <c r="E165" i="2"/>
  <c r="E164" i="2"/>
  <c r="E163" i="2"/>
  <c r="E161" i="2"/>
  <c r="E160" i="2"/>
  <c r="E162" i="2"/>
  <c r="E45" i="2"/>
  <c r="E44" i="2"/>
  <c r="E43" i="2"/>
  <c r="E42" i="2"/>
  <c r="E41" i="2"/>
  <c r="E40" i="2"/>
  <c r="E181" i="2"/>
  <c r="E180" i="2"/>
  <c r="E179" i="2"/>
  <c r="E178" i="2"/>
  <c r="E142" i="2"/>
  <c r="E146" i="2"/>
  <c r="E145" i="2"/>
  <c r="E144" i="2"/>
  <c r="E143" i="2"/>
  <c r="E210" i="2"/>
  <c r="E209" i="2"/>
  <c r="E208" i="2"/>
  <c r="E207" i="2"/>
  <c r="E206" i="2"/>
  <c r="E205" i="2"/>
  <c r="C210" i="2"/>
  <c r="C209" i="2"/>
  <c r="C208" i="2"/>
  <c r="C207" i="2"/>
  <c r="C206" i="2"/>
  <c r="C205" i="2"/>
  <c r="E71" i="2"/>
  <c r="E68" i="2"/>
  <c r="E70" i="2"/>
  <c r="E69" i="2"/>
  <c r="E67" i="2"/>
  <c r="E66" i="2"/>
  <c r="E25" i="2"/>
  <c r="E24" i="2"/>
  <c r="E23" i="2"/>
  <c r="E22" i="2"/>
  <c r="E136" i="2"/>
  <c r="E135" i="2"/>
  <c r="E134" i="2"/>
  <c r="E133" i="2"/>
  <c r="E138" i="2"/>
  <c r="E137" i="2"/>
  <c r="E103" i="2"/>
  <c r="E106" i="2"/>
  <c r="E104" i="2"/>
  <c r="E102" i="2"/>
  <c r="E101" i="2"/>
  <c r="E61" i="2"/>
  <c r="E60" i="2"/>
  <c r="E59" i="2"/>
  <c r="E58" i="2"/>
  <c r="E9" i="2"/>
  <c r="E7" i="2"/>
  <c r="E4" i="2"/>
  <c r="E8" i="2"/>
  <c r="E6" i="2"/>
  <c r="E5" i="2"/>
  <c r="E16" i="2"/>
  <c r="E15" i="2"/>
  <c r="E14" i="2"/>
  <c r="E13" i="2"/>
  <c r="E219" i="2"/>
  <c r="E218" i="2"/>
  <c r="E215" i="2"/>
  <c r="E214" i="2"/>
  <c r="E217" i="2"/>
  <c r="E216" i="2"/>
  <c r="E79" i="2"/>
  <c r="E78" i="2"/>
  <c r="E80" i="2"/>
  <c r="E77" i="2"/>
  <c r="E76" i="2"/>
  <c r="E75" i="2"/>
  <c r="E196" i="2"/>
  <c r="E197" i="2"/>
  <c r="E199" i="2"/>
  <c r="E200" i="2"/>
  <c r="E201" i="2"/>
  <c r="E198" i="2"/>
  <c r="E190" i="2"/>
  <c r="E189" i="2"/>
  <c r="E188" i="2"/>
  <c r="E187" i="2"/>
  <c r="E154" i="2"/>
  <c r="E153" i="2"/>
  <c r="E152" i="2"/>
  <c r="E151" i="2"/>
  <c r="E34" i="2"/>
  <c r="E33" i="2"/>
  <c r="E32" i="2"/>
  <c r="E31" i="2"/>
  <c r="E88" i="2"/>
  <c r="E85" i="2"/>
  <c r="E96" i="2"/>
  <c r="E95" i="2"/>
  <c r="E94" i="2"/>
  <c r="E93" i="2"/>
  <c r="E128" i="2"/>
  <c r="E129" i="2"/>
  <c r="E126" i="2"/>
  <c r="E125" i="2"/>
  <c r="E124" i="2"/>
  <c r="E183" i="2"/>
  <c r="E182" i="2"/>
  <c r="E147" i="2"/>
  <c r="E127" i="2"/>
  <c r="E97" i="2"/>
  <c r="E87" i="2"/>
  <c r="E86" i="2"/>
  <c r="E84" i="2"/>
  <c r="E35" i="2"/>
  <c r="E17" i="2"/>
  <c r="C53" i="2"/>
  <c r="C50" i="2"/>
  <c r="C49" i="2"/>
  <c r="C52" i="2"/>
  <c r="C51" i="2"/>
  <c r="C165" i="2"/>
  <c r="C164" i="2"/>
  <c r="C163" i="2"/>
  <c r="C161" i="2"/>
  <c r="C160" i="2"/>
  <c r="C162" i="2"/>
  <c r="C113" i="2"/>
  <c r="C112" i="2"/>
  <c r="C111" i="2"/>
  <c r="C110" i="2"/>
  <c r="C120" i="2"/>
  <c r="C119" i="2"/>
  <c r="C118" i="2"/>
  <c r="C117" i="2"/>
  <c r="C145" i="2"/>
  <c r="C144" i="2"/>
  <c r="C143" i="2"/>
  <c r="C142" i="2"/>
  <c r="C147" i="2"/>
  <c r="C146" i="2"/>
  <c r="C182" i="2"/>
  <c r="C181" i="2"/>
  <c r="C180" i="2"/>
  <c r="C179" i="2"/>
  <c r="C178" i="2"/>
  <c r="C183" i="2"/>
  <c r="C45" i="2"/>
  <c r="C44" i="2"/>
  <c r="C43" i="2"/>
  <c r="C42" i="2"/>
  <c r="C41" i="2"/>
  <c r="C40" i="2"/>
  <c r="C71" i="2" l="1"/>
  <c r="C70" i="2"/>
  <c r="C69" i="2"/>
  <c r="C68" i="2"/>
  <c r="C67" i="2"/>
  <c r="C66" i="2"/>
  <c r="C104" i="2" l="1"/>
  <c r="C103" i="2"/>
  <c r="C102" i="2"/>
  <c r="C101" i="2"/>
  <c r="C25" i="2"/>
  <c r="C24" i="2"/>
  <c r="C23" i="2"/>
  <c r="C22" i="2"/>
  <c r="C136" i="2"/>
  <c r="C135" i="2"/>
  <c r="C134" i="2"/>
  <c r="C133" i="2"/>
  <c r="C61" i="2"/>
  <c r="C60" i="2"/>
  <c r="C59" i="2"/>
  <c r="C58" i="2"/>
  <c r="C4" i="2"/>
  <c r="C9" i="2"/>
  <c r="C8" i="2"/>
  <c r="C7" i="2"/>
  <c r="C6" i="2"/>
  <c r="C5" i="2"/>
  <c r="C16" i="2"/>
  <c r="C15" i="2"/>
  <c r="C14" i="2"/>
  <c r="C13" i="2"/>
  <c r="C17" i="2"/>
  <c r="C155" i="2"/>
  <c r="C154" i="2"/>
  <c r="C153" i="2"/>
  <c r="C152" i="2"/>
  <c r="C151" i="2"/>
  <c r="C191" i="2"/>
  <c r="C190" i="2"/>
  <c r="C189" i="2"/>
  <c r="C188" i="2"/>
  <c r="C187" i="2"/>
  <c r="C216" i="2"/>
  <c r="C219" i="2"/>
  <c r="C218" i="2"/>
  <c r="C217" i="2"/>
  <c r="C215" i="2"/>
  <c r="C214" i="2"/>
  <c r="C87" i="2"/>
  <c r="C86" i="2"/>
  <c r="C85" i="2"/>
  <c r="C84" i="2"/>
  <c r="C88" i="2"/>
  <c r="C35" i="2"/>
  <c r="C34" i="2"/>
  <c r="C33" i="2"/>
  <c r="C32" i="2"/>
  <c r="C31" i="2"/>
  <c r="C97" i="2"/>
  <c r="C96" i="2"/>
  <c r="C95" i="2"/>
  <c r="C94" i="2"/>
  <c r="C93" i="2"/>
  <c r="C127" i="2"/>
  <c r="C126" i="2"/>
  <c r="C124" i="2"/>
  <c r="C129" i="2"/>
  <c r="C125" i="2"/>
</calcChain>
</file>

<file path=xl/sharedStrings.xml><?xml version="1.0" encoding="utf-8"?>
<sst xmlns="http://schemas.openxmlformats.org/spreadsheetml/2006/main" count="507" uniqueCount="196">
  <si>
    <t xml:space="preserve">Saturday April 9th </t>
  </si>
  <si>
    <t>Launch</t>
  </si>
  <si>
    <t>Launch Full Throttle</t>
  </si>
  <si>
    <t>Division Placements</t>
  </si>
  <si>
    <t>Team</t>
  </si>
  <si>
    <t>Regular Division 1</t>
  </si>
  <si>
    <t>Devil's Fury</t>
  </si>
  <si>
    <t>Force</t>
  </si>
  <si>
    <t>Adler</t>
  </si>
  <si>
    <t>Monkey</t>
  </si>
  <si>
    <t>Maverick</t>
  </si>
  <si>
    <t>Axl</t>
  </si>
  <si>
    <t>Pippa</t>
  </si>
  <si>
    <t>Izzy</t>
  </si>
  <si>
    <t>Millie</t>
  </si>
  <si>
    <t>Slash</t>
  </si>
  <si>
    <t>Tesla</t>
  </si>
  <si>
    <t>Myst</t>
  </si>
  <si>
    <t>Placement</t>
  </si>
  <si>
    <t>DSD Devil's Furty</t>
  </si>
  <si>
    <t>Club</t>
  </si>
  <si>
    <t>Full Throttle</t>
  </si>
  <si>
    <t>Gabi</t>
  </si>
  <si>
    <t>Calvin</t>
  </si>
  <si>
    <t>Chase</t>
  </si>
  <si>
    <t>DD</t>
  </si>
  <si>
    <t>Carly</t>
  </si>
  <si>
    <t>Kira</t>
  </si>
  <si>
    <t>Dog</t>
  </si>
  <si>
    <t>DSD</t>
  </si>
  <si>
    <t>Point Total Saturday</t>
  </si>
  <si>
    <t>Point Total Sunday</t>
  </si>
  <si>
    <t>AOC</t>
  </si>
  <si>
    <t>Mayhem</t>
  </si>
  <si>
    <t>Moose</t>
  </si>
  <si>
    <t>Elinor</t>
  </si>
  <si>
    <t>Heikki</t>
  </si>
  <si>
    <t>Ripley</t>
  </si>
  <si>
    <t>Guinevere</t>
  </si>
  <si>
    <t>Toby</t>
  </si>
  <si>
    <t>Regular Division 2</t>
  </si>
  <si>
    <t>AOC Mayhem</t>
  </si>
  <si>
    <t>DSD Atomic Fireballs</t>
  </si>
  <si>
    <t>NP</t>
  </si>
  <si>
    <t>Regular Division 3</t>
  </si>
  <si>
    <t>WW Wranglers</t>
  </si>
  <si>
    <t>Atomic Fireballs</t>
  </si>
  <si>
    <t>Faye</t>
  </si>
  <si>
    <t>WW</t>
  </si>
  <si>
    <t>Wranglers</t>
  </si>
  <si>
    <t>Bonzai</t>
  </si>
  <si>
    <t>Shiloh</t>
  </si>
  <si>
    <t>Kaycee</t>
  </si>
  <si>
    <t>Maggie</t>
  </si>
  <si>
    <t>Zing</t>
  </si>
  <si>
    <t>Tanka</t>
  </si>
  <si>
    <t>RUFF</t>
  </si>
  <si>
    <t>Hurricane</t>
  </si>
  <si>
    <t>Fallon</t>
  </si>
  <si>
    <t>Rocky</t>
  </si>
  <si>
    <t>Asher</t>
  </si>
  <si>
    <t>Kali</t>
  </si>
  <si>
    <t>Liesel</t>
  </si>
  <si>
    <t>Groovy</t>
  </si>
  <si>
    <t>RUFF Hurricane</t>
  </si>
  <si>
    <t>MHV Pure Energy</t>
  </si>
  <si>
    <t>MHV</t>
  </si>
  <si>
    <t>Pure Energy</t>
  </si>
  <si>
    <t>Gracie</t>
  </si>
  <si>
    <t>Kai</t>
  </si>
  <si>
    <t>Dottie</t>
  </si>
  <si>
    <t>Neisa</t>
  </si>
  <si>
    <t>Cricket</t>
  </si>
  <si>
    <t>Darcy</t>
  </si>
  <si>
    <t>Apocalypse</t>
  </si>
  <si>
    <t>Porsche</t>
  </si>
  <si>
    <t>Secret</t>
  </si>
  <si>
    <t>Libby</t>
  </si>
  <si>
    <t>Captain Mal</t>
  </si>
  <si>
    <t>Open Division 1</t>
  </si>
  <si>
    <t>Vets Division 1</t>
  </si>
  <si>
    <t>AOC Apocalypse</t>
  </si>
  <si>
    <t>4DB Blindside</t>
  </si>
  <si>
    <t>4DB</t>
  </si>
  <si>
    <t>Blindside</t>
  </si>
  <si>
    <t>Thriller</t>
  </si>
  <si>
    <t>Kitt</t>
  </si>
  <si>
    <t>Boo</t>
  </si>
  <si>
    <t>Swerve</t>
  </si>
  <si>
    <t>Ellie</t>
  </si>
  <si>
    <t>Cliff</t>
  </si>
  <si>
    <t>Altitude</t>
  </si>
  <si>
    <t>Peak</t>
  </si>
  <si>
    <t>Rio</t>
  </si>
  <si>
    <t>Jack</t>
  </si>
  <si>
    <t>Dexter</t>
  </si>
  <si>
    <t>Sookie</t>
  </si>
  <si>
    <t>Take Flight</t>
  </si>
  <si>
    <t>Dazzle</t>
  </si>
  <si>
    <t>Baloo</t>
  </si>
  <si>
    <t>Open Division 2</t>
  </si>
  <si>
    <t>Altitude Peak</t>
  </si>
  <si>
    <t>Launch Take Flight</t>
  </si>
  <si>
    <t>AOC Avengers</t>
  </si>
  <si>
    <t>Avengers</t>
  </si>
  <si>
    <t>Ruger</t>
  </si>
  <si>
    <t>Chet</t>
  </si>
  <si>
    <t>Peanut</t>
  </si>
  <si>
    <t>Zap</t>
  </si>
  <si>
    <t>Joey</t>
  </si>
  <si>
    <t>DSD Dust Devils</t>
  </si>
  <si>
    <t>Dust Devils</t>
  </si>
  <si>
    <t>Billy</t>
  </si>
  <si>
    <t>Rollins</t>
  </si>
  <si>
    <t>West Wind</t>
  </si>
  <si>
    <t>Bonzai!</t>
  </si>
  <si>
    <t>Wink</t>
  </si>
  <si>
    <t>WW West Wind</t>
  </si>
  <si>
    <t>Bad Co Muttley Crew</t>
  </si>
  <si>
    <t>Bad Co</t>
  </si>
  <si>
    <t>Muttley Crew</t>
  </si>
  <si>
    <t>Zook</t>
  </si>
  <si>
    <t>Bailey</t>
  </si>
  <si>
    <t>Yuma</t>
  </si>
  <si>
    <t>Clementine</t>
  </si>
  <si>
    <t>Ashkii</t>
  </si>
  <si>
    <t>Rusty</t>
  </si>
  <si>
    <t>Rebellion</t>
  </si>
  <si>
    <t>Beaukey</t>
  </si>
  <si>
    <t>Bisley</t>
  </si>
  <si>
    <t>Maximus</t>
  </si>
  <si>
    <t>Open Division 3</t>
  </si>
  <si>
    <t>AOC Rebellion</t>
  </si>
  <si>
    <t>GoGos</t>
  </si>
  <si>
    <t>Greta</t>
  </si>
  <si>
    <t>Ollie</t>
  </si>
  <si>
    <t>Oona</t>
  </si>
  <si>
    <t>Lukely</t>
  </si>
  <si>
    <t>RUFF GoGos</t>
  </si>
  <si>
    <t>MHV Fusion</t>
  </si>
  <si>
    <t>Murdoch</t>
  </si>
  <si>
    <t>Osa</t>
  </si>
  <si>
    <t>Nova</t>
  </si>
  <si>
    <t>Fusion</t>
  </si>
  <si>
    <t>Afterburners</t>
  </si>
  <si>
    <t>Cisco</t>
  </si>
  <si>
    <t>Luna</t>
  </si>
  <si>
    <t>Bogie</t>
  </si>
  <si>
    <t>Samantha</t>
  </si>
  <si>
    <t>Launch Afterburners</t>
  </si>
  <si>
    <t>DSD Still Sizzlin'</t>
  </si>
  <si>
    <t>Still Sizzlin'</t>
  </si>
  <si>
    <t>Zeke</t>
  </si>
  <si>
    <t>Moxie</t>
  </si>
  <si>
    <t>Talon</t>
  </si>
  <si>
    <t>Dolly</t>
  </si>
  <si>
    <t>PF</t>
  </si>
  <si>
    <t>Flying Ages</t>
  </si>
  <si>
    <t>Duke</t>
  </si>
  <si>
    <t>Jynx</t>
  </si>
  <si>
    <t>Lurch</t>
  </si>
  <si>
    <t>TeeVee</t>
  </si>
  <si>
    <t>Spring</t>
  </si>
  <si>
    <t>PF Flying Ages</t>
  </si>
  <si>
    <t>AOC The Imposters</t>
  </si>
  <si>
    <t>The Imposters</t>
  </si>
  <si>
    <t>Loxley</t>
  </si>
  <si>
    <t>Lexi</t>
  </si>
  <si>
    <t>Bella</t>
  </si>
  <si>
    <t>Huckleberry</t>
  </si>
  <si>
    <t>Ali-Oop</t>
  </si>
  <si>
    <t>Sunday April 10th</t>
  </si>
  <si>
    <t>Regular Division 4</t>
  </si>
  <si>
    <t>RUFF Lightening</t>
  </si>
  <si>
    <t>CK9 Cruisers</t>
  </si>
  <si>
    <t>RUFF Foul</t>
  </si>
  <si>
    <t>Tes</t>
  </si>
  <si>
    <t>Lightning</t>
  </si>
  <si>
    <t>Hannah</t>
  </si>
  <si>
    <t>Rex</t>
  </si>
  <si>
    <t>Khloe</t>
  </si>
  <si>
    <t>Tawny</t>
  </si>
  <si>
    <t>CK9</t>
  </si>
  <si>
    <t>Cruisers</t>
  </si>
  <si>
    <t>Jasper</t>
  </si>
  <si>
    <t>Petey</t>
  </si>
  <si>
    <t>Phlash</t>
  </si>
  <si>
    <t>Neo</t>
  </si>
  <si>
    <t>Aria</t>
  </si>
  <si>
    <t>Diesel</t>
  </si>
  <si>
    <t>Mister</t>
  </si>
  <si>
    <t>Ruby</t>
  </si>
  <si>
    <t>Lilly</t>
  </si>
  <si>
    <t>Zoe</t>
  </si>
  <si>
    <t>Daisy Mae</t>
  </si>
  <si>
    <t>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</si>
</sst>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4" workbookViewId="0">
      <selection activeCell="D28" sqref="D28"/>
    </sheetView>
  </sheetViews>
  <sheetFormatPr defaultRowHeight="15" x14ac:dyDescent="0.25"/>
  <cols>
    <col min="1" max="1" width="19.140625" bestFit="1" customWidth="1"/>
    <col min="2" max="2" width="10.42578125" bestFit="1" customWidth="1"/>
    <col min="4" max="4" width="16.5703125" bestFit="1" customWidth="1"/>
  </cols>
  <sheetData>
    <row r="1" spans="1:5" x14ac:dyDescent="0.25">
      <c r="A1" t="s">
        <v>3</v>
      </c>
    </row>
    <row r="2" spans="1:5" x14ac:dyDescent="0.25">
      <c r="A2" s="3" t="s">
        <v>0</v>
      </c>
      <c r="B2" s="3"/>
      <c r="D2" s="3" t="s">
        <v>171</v>
      </c>
    </row>
    <row r="3" spans="1:5" x14ac:dyDescent="0.25">
      <c r="A3" s="3"/>
      <c r="B3" s="3"/>
    </row>
    <row r="4" spans="1:5" x14ac:dyDescent="0.25">
      <c r="A4" s="3" t="s">
        <v>4</v>
      </c>
      <c r="B4" s="3" t="s">
        <v>18</v>
      </c>
      <c r="D4" s="3" t="s">
        <v>4</v>
      </c>
      <c r="E4" s="3" t="s">
        <v>18</v>
      </c>
    </row>
    <row r="5" spans="1:5" x14ac:dyDescent="0.25">
      <c r="A5" s="3" t="s">
        <v>5</v>
      </c>
      <c r="D5" s="3" t="s">
        <v>5</v>
      </c>
    </row>
    <row r="6" spans="1:5" x14ac:dyDescent="0.25">
      <c r="A6" t="s">
        <v>2</v>
      </c>
      <c r="B6" s="1">
        <v>1</v>
      </c>
      <c r="D6" t="s">
        <v>2</v>
      </c>
      <c r="E6" s="1">
        <v>1</v>
      </c>
    </row>
    <row r="7" spans="1:5" x14ac:dyDescent="0.25">
      <c r="A7" t="s">
        <v>19</v>
      </c>
      <c r="B7" s="1">
        <v>2</v>
      </c>
      <c r="D7" t="s">
        <v>19</v>
      </c>
      <c r="E7" s="1">
        <v>2</v>
      </c>
    </row>
    <row r="8" spans="1:5" x14ac:dyDescent="0.25">
      <c r="B8" s="1"/>
      <c r="E8" s="1"/>
    </row>
    <row r="9" spans="1:5" x14ac:dyDescent="0.25">
      <c r="A9" s="3" t="s">
        <v>40</v>
      </c>
      <c r="B9" s="1"/>
      <c r="D9" s="3" t="s">
        <v>40</v>
      </c>
      <c r="E9" s="1"/>
    </row>
    <row r="10" spans="1:5" x14ac:dyDescent="0.25">
      <c r="A10" t="s">
        <v>41</v>
      </c>
      <c r="B10" s="1">
        <v>1</v>
      </c>
      <c r="D10" t="s">
        <v>42</v>
      </c>
      <c r="E10" s="1">
        <v>1</v>
      </c>
    </row>
    <row r="11" spans="1:5" x14ac:dyDescent="0.25">
      <c r="A11" t="s">
        <v>42</v>
      </c>
      <c r="B11" s="1" t="s">
        <v>43</v>
      </c>
      <c r="D11" t="s">
        <v>41</v>
      </c>
      <c r="E11" s="1">
        <v>2</v>
      </c>
    </row>
    <row r="12" spans="1:5" x14ac:dyDescent="0.25">
      <c r="B12" s="1"/>
      <c r="E12" s="1"/>
    </row>
    <row r="13" spans="1:5" x14ac:dyDescent="0.25">
      <c r="A13" s="3" t="s">
        <v>44</v>
      </c>
      <c r="B13" s="1"/>
      <c r="D13" s="3" t="s">
        <v>44</v>
      </c>
      <c r="E13" s="1"/>
    </row>
    <row r="14" spans="1:5" x14ac:dyDescent="0.25">
      <c r="A14" t="s">
        <v>45</v>
      </c>
      <c r="B14" s="1">
        <v>1</v>
      </c>
      <c r="D14" t="s">
        <v>65</v>
      </c>
      <c r="E14" s="1">
        <v>1</v>
      </c>
    </row>
    <row r="15" spans="1:5" x14ac:dyDescent="0.25">
      <c r="A15" t="s">
        <v>64</v>
      </c>
      <c r="B15" s="1">
        <v>2</v>
      </c>
      <c r="D15" t="s">
        <v>64</v>
      </c>
      <c r="E15" s="1">
        <v>2</v>
      </c>
    </row>
    <row r="16" spans="1:5" x14ac:dyDescent="0.25">
      <c r="A16" t="s">
        <v>65</v>
      </c>
      <c r="B16" s="1">
        <v>3</v>
      </c>
      <c r="E16" s="1"/>
    </row>
    <row r="17" spans="1:5" x14ac:dyDescent="0.25">
      <c r="B17" s="1"/>
      <c r="D17" s="3" t="s">
        <v>172</v>
      </c>
      <c r="E17" s="1"/>
    </row>
    <row r="18" spans="1:5" x14ac:dyDescent="0.25">
      <c r="A18" s="3" t="s">
        <v>80</v>
      </c>
      <c r="B18" s="1"/>
      <c r="D18" t="s">
        <v>173</v>
      </c>
      <c r="E18" s="1">
        <v>1</v>
      </c>
    </row>
    <row r="19" spans="1:5" x14ac:dyDescent="0.25">
      <c r="A19" t="s">
        <v>149</v>
      </c>
      <c r="B19" s="1">
        <v>1</v>
      </c>
      <c r="D19" t="s">
        <v>174</v>
      </c>
      <c r="E19" s="1">
        <v>2</v>
      </c>
    </row>
    <row r="20" spans="1:5" x14ac:dyDescent="0.25">
      <c r="A20" t="s">
        <v>150</v>
      </c>
      <c r="B20" s="1">
        <v>2</v>
      </c>
      <c r="D20" t="s">
        <v>45</v>
      </c>
      <c r="E20" s="1" t="s">
        <v>43</v>
      </c>
    </row>
    <row r="21" spans="1:5" x14ac:dyDescent="0.25">
      <c r="A21" t="s">
        <v>163</v>
      </c>
      <c r="B21" s="1">
        <v>3</v>
      </c>
      <c r="E21" s="1"/>
    </row>
    <row r="22" spans="1:5" x14ac:dyDescent="0.25">
      <c r="A22" t="s">
        <v>164</v>
      </c>
      <c r="B22" s="1">
        <v>4</v>
      </c>
      <c r="D22" s="3" t="s">
        <v>80</v>
      </c>
      <c r="E22" s="1"/>
    </row>
    <row r="23" spans="1:5" x14ac:dyDescent="0.25">
      <c r="B23" s="1"/>
      <c r="D23" t="s">
        <v>163</v>
      </c>
      <c r="E23" s="1">
        <v>1</v>
      </c>
    </row>
    <row r="24" spans="1:5" x14ac:dyDescent="0.25">
      <c r="A24" s="3" t="s">
        <v>79</v>
      </c>
      <c r="B24" s="1"/>
      <c r="D24" t="s">
        <v>149</v>
      </c>
      <c r="E24" s="1">
        <v>2</v>
      </c>
    </row>
    <row r="25" spans="1:5" x14ac:dyDescent="0.25">
      <c r="A25" t="s">
        <v>81</v>
      </c>
      <c r="B25" s="1">
        <v>1</v>
      </c>
      <c r="D25" t="s">
        <v>150</v>
      </c>
      <c r="E25" s="1">
        <v>3</v>
      </c>
    </row>
    <row r="26" spans="1:5" x14ac:dyDescent="0.25">
      <c r="A26" t="s">
        <v>82</v>
      </c>
      <c r="B26" s="1">
        <v>2</v>
      </c>
      <c r="D26" t="s">
        <v>164</v>
      </c>
      <c r="E26" s="1">
        <v>4</v>
      </c>
    </row>
    <row r="27" spans="1:5" x14ac:dyDescent="0.25">
      <c r="A27" t="s">
        <v>101</v>
      </c>
      <c r="B27" s="1">
        <v>3</v>
      </c>
      <c r="D27" t="s">
        <v>175</v>
      </c>
      <c r="E27" s="1">
        <v>5</v>
      </c>
    </row>
    <row r="28" spans="1:5" x14ac:dyDescent="0.25">
      <c r="E28" s="1"/>
    </row>
    <row r="29" spans="1:5" x14ac:dyDescent="0.25">
      <c r="A29" s="3" t="s">
        <v>100</v>
      </c>
      <c r="D29" s="3" t="s">
        <v>79</v>
      </c>
      <c r="E29" s="1"/>
    </row>
    <row r="30" spans="1:5" x14ac:dyDescent="0.25">
      <c r="A30" t="s">
        <v>102</v>
      </c>
      <c r="B30" s="1">
        <v>1</v>
      </c>
      <c r="D30" t="s">
        <v>81</v>
      </c>
      <c r="E30" s="1">
        <v>1</v>
      </c>
    </row>
    <row r="31" spans="1:5" x14ac:dyDescent="0.25">
      <c r="A31" t="s">
        <v>103</v>
      </c>
      <c r="B31" s="1">
        <v>2</v>
      </c>
      <c r="D31" t="s">
        <v>82</v>
      </c>
      <c r="E31" s="1">
        <v>2</v>
      </c>
    </row>
    <row r="32" spans="1:5" x14ac:dyDescent="0.25">
      <c r="A32" t="s">
        <v>110</v>
      </c>
      <c r="B32" s="1">
        <v>3</v>
      </c>
      <c r="D32" t="s">
        <v>101</v>
      </c>
      <c r="E32" s="1">
        <v>3</v>
      </c>
    </row>
    <row r="33" spans="1:5" x14ac:dyDescent="0.25">
      <c r="A33" t="s">
        <v>117</v>
      </c>
      <c r="B33" s="1">
        <v>4</v>
      </c>
    </row>
    <row r="34" spans="1:5" x14ac:dyDescent="0.25">
      <c r="A34" t="s">
        <v>118</v>
      </c>
      <c r="B34" s="1">
        <v>5</v>
      </c>
      <c r="D34" s="3" t="s">
        <v>100</v>
      </c>
    </row>
    <row r="35" spans="1:5" x14ac:dyDescent="0.25">
      <c r="B35" s="1"/>
      <c r="D35" t="s">
        <v>110</v>
      </c>
      <c r="E35" s="1">
        <v>1</v>
      </c>
    </row>
    <row r="36" spans="1:5" x14ac:dyDescent="0.25">
      <c r="A36" s="3" t="s">
        <v>131</v>
      </c>
      <c r="B36" s="1"/>
      <c r="D36" t="s">
        <v>102</v>
      </c>
      <c r="E36" s="1">
        <v>2</v>
      </c>
    </row>
    <row r="37" spans="1:5" x14ac:dyDescent="0.25">
      <c r="A37" t="s">
        <v>132</v>
      </c>
      <c r="B37" s="1">
        <v>1</v>
      </c>
      <c r="D37" t="s">
        <v>103</v>
      </c>
      <c r="E37" s="1">
        <v>3</v>
      </c>
    </row>
    <row r="38" spans="1:5" x14ac:dyDescent="0.25">
      <c r="A38" t="s">
        <v>138</v>
      </c>
      <c r="B38" s="1">
        <v>2</v>
      </c>
      <c r="D38" t="s">
        <v>118</v>
      </c>
      <c r="E38" s="1">
        <v>4</v>
      </c>
    </row>
    <row r="39" spans="1:5" x14ac:dyDescent="0.25">
      <c r="A39" t="s">
        <v>139</v>
      </c>
      <c r="B39" s="1">
        <v>3</v>
      </c>
      <c r="D39" t="s">
        <v>117</v>
      </c>
      <c r="E39" s="1">
        <v>5</v>
      </c>
    </row>
    <row r="40" spans="1:5" x14ac:dyDescent="0.25">
      <c r="B40" s="1"/>
      <c r="E40" s="1"/>
    </row>
    <row r="41" spans="1:5" x14ac:dyDescent="0.25">
      <c r="B41" s="1"/>
      <c r="D41" s="3" t="s">
        <v>131</v>
      </c>
      <c r="E41" s="1"/>
    </row>
    <row r="42" spans="1:5" x14ac:dyDescent="0.25">
      <c r="B42" s="1"/>
      <c r="D42" t="s">
        <v>139</v>
      </c>
      <c r="E42" s="1">
        <v>1</v>
      </c>
    </row>
    <row r="43" spans="1:5" x14ac:dyDescent="0.25">
      <c r="B43" s="1"/>
      <c r="D43" t="s">
        <v>138</v>
      </c>
      <c r="E43" s="1">
        <v>2</v>
      </c>
    </row>
    <row r="44" spans="1:5" x14ac:dyDescent="0.25">
      <c r="B44" s="1"/>
      <c r="D44" t="s">
        <v>132</v>
      </c>
      <c r="E44" s="1">
        <v>3</v>
      </c>
    </row>
    <row r="45" spans="1:5" x14ac:dyDescent="0.25">
      <c r="B45" s="1"/>
    </row>
    <row r="46" spans="1:5" x14ac:dyDescent="0.25">
      <c r="B46" s="1"/>
    </row>
    <row r="47" spans="1:5" x14ac:dyDescent="0.25">
      <c r="B47" s="1"/>
    </row>
    <row r="48" spans="1:5" x14ac:dyDescent="0.25">
      <c r="B48" s="1"/>
    </row>
    <row r="49" spans="2:2" x14ac:dyDescent="0.25">
      <c r="B4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abSelected="1" topLeftCell="A159" workbookViewId="0">
      <selection activeCell="E174" sqref="E174"/>
    </sheetView>
  </sheetViews>
  <sheetFormatPr defaultRowHeight="15" x14ac:dyDescent="0.25"/>
  <cols>
    <col min="1" max="1" width="10" bestFit="1" customWidth="1"/>
    <col min="2" max="2" width="11.85546875" bestFit="1" customWidth="1"/>
    <col min="3" max="3" width="19" bestFit="1" customWidth="1"/>
    <col min="4" max="4" width="19" customWidth="1"/>
    <col min="5" max="5" width="17.7109375" bestFit="1" customWidth="1"/>
    <col min="6" max="6" width="5.140625" bestFit="1" customWidth="1"/>
    <col min="7" max="7" width="4.5703125" bestFit="1" customWidth="1"/>
    <col min="8" max="8" width="18.140625" bestFit="1" customWidth="1"/>
    <col min="9" max="9" width="10.42578125" bestFit="1" customWidth="1"/>
    <col min="10" max="10" width="8.140625" bestFit="1" customWidth="1"/>
  </cols>
  <sheetData>
    <row r="1" spans="1:5" ht="23.25" x14ac:dyDescent="0.35">
      <c r="A1" s="4" t="s">
        <v>20</v>
      </c>
      <c r="B1" s="4" t="s">
        <v>4</v>
      </c>
    </row>
    <row r="2" spans="1:5" ht="21" x14ac:dyDescent="0.35">
      <c r="A2" s="5" t="s">
        <v>83</v>
      </c>
      <c r="B2" s="3" t="s">
        <v>84</v>
      </c>
      <c r="D2" s="3" t="s">
        <v>84</v>
      </c>
    </row>
    <row r="3" spans="1:5" x14ac:dyDescent="0.25">
      <c r="B3" s="1" t="s">
        <v>28</v>
      </c>
      <c r="C3" s="1" t="s">
        <v>30</v>
      </c>
      <c r="D3" s="1" t="s">
        <v>28</v>
      </c>
      <c r="E3" t="s">
        <v>31</v>
      </c>
    </row>
    <row r="4" spans="1:5" x14ac:dyDescent="0.25">
      <c r="B4" s="1" t="s">
        <v>85</v>
      </c>
      <c r="C4" s="2">
        <f>(7*25)+(0*5)+0</f>
        <v>175</v>
      </c>
      <c r="D4" s="1" t="s">
        <v>85</v>
      </c>
      <c r="E4" s="2">
        <f>(5*25)+(0*5)+0</f>
        <v>125</v>
      </c>
    </row>
    <row r="5" spans="1:5" x14ac:dyDescent="0.25">
      <c r="B5" s="1" t="s">
        <v>86</v>
      </c>
      <c r="C5" s="2">
        <f>(13*25)+(3*5)+0</f>
        <v>340</v>
      </c>
      <c r="D5" s="1" t="s">
        <v>86</v>
      </c>
      <c r="E5" s="2">
        <f>(18*25)+(0*5)+1</f>
        <v>451</v>
      </c>
    </row>
    <row r="6" spans="1:5" x14ac:dyDescent="0.25">
      <c r="B6" s="1" t="s">
        <v>87</v>
      </c>
      <c r="C6" s="2">
        <f>(13*25)+(3*5)+0</f>
        <v>340</v>
      </c>
      <c r="D6" s="1" t="s">
        <v>87</v>
      </c>
      <c r="E6" s="2">
        <f>(18*25)+(0*5)+1</f>
        <v>451</v>
      </c>
    </row>
    <row r="7" spans="1:5" x14ac:dyDescent="0.25">
      <c r="B7" s="1" t="s">
        <v>88</v>
      </c>
      <c r="C7" s="2">
        <f>(6*25)+(2*5)+0</f>
        <v>160</v>
      </c>
      <c r="D7" s="1" t="s">
        <v>88</v>
      </c>
      <c r="E7" s="2">
        <f>(10*25)+(0*5)+1</f>
        <v>251</v>
      </c>
    </row>
    <row r="8" spans="1:5" x14ac:dyDescent="0.25">
      <c r="B8" s="1" t="s">
        <v>89</v>
      </c>
      <c r="C8" s="2">
        <f>(13*25)+(3*5)+0</f>
        <v>340</v>
      </c>
      <c r="D8" s="1" t="s">
        <v>89</v>
      </c>
      <c r="E8" s="2">
        <f>(18*25)+(0*5)+1</f>
        <v>451</v>
      </c>
    </row>
    <row r="9" spans="1:5" x14ac:dyDescent="0.25">
      <c r="B9" s="1" t="s">
        <v>90</v>
      </c>
      <c r="C9" s="2">
        <f>(0*25)+(1*5)+0</f>
        <v>5</v>
      </c>
      <c r="D9" s="1" t="s">
        <v>90</v>
      </c>
      <c r="E9" s="2">
        <f>(3*25)+(0*5)+0</f>
        <v>75</v>
      </c>
    </row>
    <row r="11" spans="1:5" ht="21" x14ac:dyDescent="0.35">
      <c r="A11" s="5" t="s">
        <v>32</v>
      </c>
      <c r="B11" s="3" t="s">
        <v>74</v>
      </c>
      <c r="D11" s="3" t="s">
        <v>74</v>
      </c>
    </row>
    <row r="12" spans="1:5" x14ac:dyDescent="0.25">
      <c r="B12" s="1" t="s">
        <v>28</v>
      </c>
      <c r="C12" s="1" t="s">
        <v>30</v>
      </c>
      <c r="D12" s="1" t="s">
        <v>28</v>
      </c>
      <c r="E12" t="s">
        <v>31</v>
      </c>
    </row>
    <row r="13" spans="1:5" x14ac:dyDescent="0.25">
      <c r="B13" s="1" t="s">
        <v>75</v>
      </c>
      <c r="C13" s="2">
        <f>(19*25)+(1*5)+2</f>
        <v>482</v>
      </c>
      <c r="D13" s="1" t="s">
        <v>75</v>
      </c>
      <c r="E13" s="2">
        <f>(22*25)+(0*5)+0</f>
        <v>550</v>
      </c>
    </row>
    <row r="14" spans="1:5" x14ac:dyDescent="0.25">
      <c r="B14" s="1" t="s">
        <v>76</v>
      </c>
      <c r="C14" s="2">
        <f>(19*25)+(1*5)+2</f>
        <v>482</v>
      </c>
      <c r="D14" s="1" t="s">
        <v>76</v>
      </c>
      <c r="E14" s="2">
        <f>(22*25)+(0*5)+0</f>
        <v>550</v>
      </c>
    </row>
    <row r="15" spans="1:5" x14ac:dyDescent="0.25">
      <c r="B15" s="1" t="s">
        <v>38</v>
      </c>
      <c r="C15" s="2">
        <f>(19*25)+(1*5)+2</f>
        <v>482</v>
      </c>
      <c r="D15" s="1" t="s">
        <v>38</v>
      </c>
      <c r="E15" s="2">
        <f>(22*25)+(0*5)+0</f>
        <v>550</v>
      </c>
    </row>
    <row r="16" spans="1:5" x14ac:dyDescent="0.25">
      <c r="B16" s="1" t="s">
        <v>77</v>
      </c>
      <c r="C16" s="2">
        <f>(19*25)+(1*5)+2</f>
        <v>482</v>
      </c>
      <c r="D16" s="1" t="s">
        <v>77</v>
      </c>
      <c r="E16" s="2">
        <f>(22*25)+(0*5)+0</f>
        <v>550</v>
      </c>
    </row>
    <row r="17" spans="1:5" x14ac:dyDescent="0.25">
      <c r="B17" s="1" t="s">
        <v>35</v>
      </c>
      <c r="C17" s="2">
        <f>(0*25)+0</f>
        <v>0</v>
      </c>
      <c r="D17" s="1" t="s">
        <v>35</v>
      </c>
      <c r="E17" s="2">
        <f>(0*25)+0</f>
        <v>0</v>
      </c>
    </row>
    <row r="18" spans="1:5" x14ac:dyDescent="0.25">
      <c r="B18" s="1" t="s">
        <v>78</v>
      </c>
      <c r="C18" s="1">
        <v>0</v>
      </c>
      <c r="D18" s="1" t="s">
        <v>37</v>
      </c>
      <c r="E18" s="1">
        <v>0</v>
      </c>
    </row>
    <row r="20" spans="1:5" ht="21" x14ac:dyDescent="0.35">
      <c r="A20" s="5" t="s">
        <v>32</v>
      </c>
      <c r="B20" s="3" t="s">
        <v>104</v>
      </c>
      <c r="D20" s="3" t="s">
        <v>104</v>
      </c>
    </row>
    <row r="21" spans="1:5" x14ac:dyDescent="0.25">
      <c r="B21" s="1" t="s">
        <v>28</v>
      </c>
      <c r="C21" s="1" t="s">
        <v>30</v>
      </c>
      <c r="D21" s="1" t="s">
        <v>28</v>
      </c>
      <c r="E21" t="s">
        <v>31</v>
      </c>
    </row>
    <row r="22" spans="1:5" x14ac:dyDescent="0.25">
      <c r="B22" s="1" t="s">
        <v>105</v>
      </c>
      <c r="C22" s="2">
        <f>(17*25)+(3*5)+1</f>
        <v>441</v>
      </c>
      <c r="D22" s="1" t="s">
        <v>105</v>
      </c>
      <c r="E22" s="2">
        <f>(19*25)+(2*5)+1</f>
        <v>486</v>
      </c>
    </row>
    <row r="23" spans="1:5" x14ac:dyDescent="0.25">
      <c r="B23" s="1" t="s">
        <v>106</v>
      </c>
      <c r="C23" s="2">
        <f>(17*25)+(3*5)+1</f>
        <v>441</v>
      </c>
      <c r="D23" s="1" t="s">
        <v>106</v>
      </c>
      <c r="E23" s="2">
        <f>(19*25)+(2*5)+1</f>
        <v>486</v>
      </c>
    </row>
    <row r="24" spans="1:5" x14ac:dyDescent="0.25">
      <c r="B24" s="1" t="s">
        <v>107</v>
      </c>
      <c r="C24" s="2">
        <f>(17*25)+(3*5)+1</f>
        <v>441</v>
      </c>
      <c r="D24" s="1" t="s">
        <v>107</v>
      </c>
      <c r="E24" s="2">
        <f>(19*25)+(2*5)+1</f>
        <v>486</v>
      </c>
    </row>
    <row r="25" spans="1:5" x14ac:dyDescent="0.25">
      <c r="B25" s="1" t="s">
        <v>108</v>
      </c>
      <c r="C25" s="2">
        <f>(17*25)+(3*5)+1</f>
        <v>441</v>
      </c>
      <c r="D25" s="1" t="s">
        <v>108</v>
      </c>
      <c r="E25" s="2">
        <f>(19*25)+(2*5)+1</f>
        <v>486</v>
      </c>
    </row>
    <row r="26" spans="1:5" x14ac:dyDescent="0.25">
      <c r="B26" s="1" t="s">
        <v>36</v>
      </c>
      <c r="C26" s="2">
        <v>0</v>
      </c>
      <c r="D26" s="1" t="s">
        <v>36</v>
      </c>
      <c r="E26" s="2">
        <v>0</v>
      </c>
    </row>
    <row r="27" spans="1:5" x14ac:dyDescent="0.25">
      <c r="B27" s="1" t="s">
        <v>109</v>
      </c>
      <c r="C27" s="1">
        <v>0</v>
      </c>
      <c r="D27" s="1" t="s">
        <v>109</v>
      </c>
      <c r="E27" s="1">
        <v>0</v>
      </c>
    </row>
    <row r="29" spans="1:5" ht="21" x14ac:dyDescent="0.35">
      <c r="A29" s="5" t="s">
        <v>32</v>
      </c>
      <c r="B29" s="3" t="s">
        <v>33</v>
      </c>
      <c r="D29" s="3" t="s">
        <v>33</v>
      </c>
    </row>
    <row r="30" spans="1:5" x14ac:dyDescent="0.25">
      <c r="B30" s="1" t="s">
        <v>28</v>
      </c>
      <c r="C30" s="1" t="s">
        <v>30</v>
      </c>
      <c r="D30" s="1" t="s">
        <v>28</v>
      </c>
      <c r="E30" t="s">
        <v>31</v>
      </c>
    </row>
    <row r="31" spans="1:5" x14ac:dyDescent="0.25">
      <c r="B31" s="1" t="s">
        <v>34</v>
      </c>
      <c r="C31" s="2">
        <f>(16*25)+(4*5)+2</f>
        <v>422</v>
      </c>
      <c r="D31" s="1" t="s">
        <v>34</v>
      </c>
      <c r="E31" s="2">
        <f>(17*25)+(0*5)+3</f>
        <v>428</v>
      </c>
    </row>
    <row r="32" spans="1:5" x14ac:dyDescent="0.25">
      <c r="B32" s="1" t="s">
        <v>35</v>
      </c>
      <c r="C32" s="2">
        <f>(16*25)+(4*5)+2</f>
        <v>422</v>
      </c>
      <c r="D32" s="1" t="s">
        <v>35</v>
      </c>
      <c r="E32" s="2">
        <f>(17*25)+(0*5)+3</f>
        <v>428</v>
      </c>
    </row>
    <row r="33" spans="1:5" x14ac:dyDescent="0.25">
      <c r="B33" s="1" t="s">
        <v>36</v>
      </c>
      <c r="C33" s="2">
        <f>(16*25)+(4*5)+2</f>
        <v>422</v>
      </c>
      <c r="D33" s="1" t="s">
        <v>36</v>
      </c>
      <c r="E33" s="2">
        <f>(17*25)+(0*5)+3</f>
        <v>428</v>
      </c>
    </row>
    <row r="34" spans="1:5" x14ac:dyDescent="0.25">
      <c r="B34" s="1" t="s">
        <v>37</v>
      </c>
      <c r="C34" s="2">
        <f>(16*25)+(4*5)+2</f>
        <v>422</v>
      </c>
      <c r="D34" s="1" t="s">
        <v>37</v>
      </c>
      <c r="E34" s="2">
        <f>(17*25)+(0*5)+3</f>
        <v>428</v>
      </c>
    </row>
    <row r="35" spans="1:5" x14ac:dyDescent="0.25">
      <c r="B35" s="1" t="s">
        <v>38</v>
      </c>
      <c r="C35" s="2">
        <f>(0*25)+0</f>
        <v>0</v>
      </c>
      <c r="D35" s="1" t="s">
        <v>38</v>
      </c>
      <c r="E35" s="2">
        <f>(0*25)+0</f>
        <v>0</v>
      </c>
    </row>
    <row r="36" spans="1:5" x14ac:dyDescent="0.25">
      <c r="B36" s="1" t="s">
        <v>39</v>
      </c>
      <c r="C36" s="1">
        <v>0</v>
      </c>
      <c r="D36" s="1" t="s">
        <v>39</v>
      </c>
      <c r="E36" s="1">
        <v>0</v>
      </c>
    </row>
    <row r="37" spans="1:5" x14ac:dyDescent="0.25">
      <c r="B37" s="1"/>
      <c r="C37" s="1"/>
      <c r="D37" s="1"/>
    </row>
    <row r="38" spans="1:5" ht="21" x14ac:dyDescent="0.35">
      <c r="A38" s="5" t="s">
        <v>32</v>
      </c>
      <c r="B38" s="3" t="s">
        <v>127</v>
      </c>
      <c r="D38" s="3" t="s">
        <v>127</v>
      </c>
    </row>
    <row r="39" spans="1:5" x14ac:dyDescent="0.25">
      <c r="B39" s="1" t="s">
        <v>28</v>
      </c>
      <c r="C39" s="1" t="s">
        <v>30</v>
      </c>
      <c r="D39" s="1" t="s">
        <v>28</v>
      </c>
      <c r="E39" t="s">
        <v>31</v>
      </c>
    </row>
    <row r="40" spans="1:5" x14ac:dyDescent="0.25">
      <c r="B40" s="1" t="s">
        <v>128</v>
      </c>
      <c r="C40" s="2">
        <f>(13*25)+(6*5)+0</f>
        <v>355</v>
      </c>
      <c r="D40" s="1" t="s">
        <v>128</v>
      </c>
      <c r="E40" s="2">
        <f>(13*25)+(4*5)+1</f>
        <v>346</v>
      </c>
    </row>
    <row r="41" spans="1:5" x14ac:dyDescent="0.25">
      <c r="B41" s="1" t="s">
        <v>39</v>
      </c>
      <c r="C41" s="2">
        <f>(13*25)+(6*5)+0</f>
        <v>355</v>
      </c>
      <c r="D41" s="1" t="s">
        <v>39</v>
      </c>
      <c r="E41" s="2">
        <f>(13*25)+(4*5)+1</f>
        <v>346</v>
      </c>
    </row>
    <row r="42" spans="1:5" x14ac:dyDescent="0.25">
      <c r="B42" s="1" t="s">
        <v>129</v>
      </c>
      <c r="C42" s="2">
        <f>(13*25)+(6*5)+0</f>
        <v>355</v>
      </c>
      <c r="D42" s="1" t="s">
        <v>129</v>
      </c>
      <c r="E42" s="2">
        <f>(13*25)+(4*5)+1</f>
        <v>346</v>
      </c>
    </row>
    <row r="43" spans="1:5" x14ac:dyDescent="0.25">
      <c r="B43" s="1" t="s">
        <v>58</v>
      </c>
      <c r="C43" s="2">
        <f>(6*25)+(4*5)+0</f>
        <v>170</v>
      </c>
      <c r="D43" s="1" t="s">
        <v>51</v>
      </c>
      <c r="E43" s="2">
        <f>(3*25)+(1*5)+0</f>
        <v>80</v>
      </c>
    </row>
    <row r="44" spans="1:5" x14ac:dyDescent="0.25">
      <c r="B44" s="1" t="s">
        <v>34</v>
      </c>
      <c r="C44" s="2">
        <f>(7*25)+(2*5)+0</f>
        <v>185</v>
      </c>
      <c r="D44" s="1" t="s">
        <v>34</v>
      </c>
      <c r="E44" s="2">
        <f>(4*25)+(2*5)+1</f>
        <v>111</v>
      </c>
    </row>
    <row r="45" spans="1:5" x14ac:dyDescent="0.25">
      <c r="B45" s="1" t="s">
        <v>130</v>
      </c>
      <c r="C45" s="2">
        <f>(0*25)+(0*5)+0</f>
        <v>0</v>
      </c>
      <c r="D45" s="1" t="s">
        <v>58</v>
      </c>
      <c r="E45" s="2">
        <f>(6*25)+(1*5)+0</f>
        <v>155</v>
      </c>
    </row>
    <row r="47" spans="1:5" ht="21" x14ac:dyDescent="0.35">
      <c r="A47" s="5" t="s">
        <v>32</v>
      </c>
      <c r="B47" s="3" t="s">
        <v>165</v>
      </c>
      <c r="D47" s="3" t="s">
        <v>165</v>
      </c>
    </row>
    <row r="48" spans="1:5" x14ac:dyDescent="0.25">
      <c r="B48" s="1" t="s">
        <v>28</v>
      </c>
      <c r="C48" s="1" t="s">
        <v>30</v>
      </c>
      <c r="D48" s="1" t="s">
        <v>28</v>
      </c>
      <c r="E48" t="s">
        <v>31</v>
      </c>
    </row>
    <row r="49" spans="1:5" x14ac:dyDescent="0.25">
      <c r="B49" s="1" t="s">
        <v>166</v>
      </c>
      <c r="C49" s="2">
        <f>(0*25)+(6*5)+3</f>
        <v>33</v>
      </c>
      <c r="D49" s="1" t="s">
        <v>166</v>
      </c>
      <c r="E49" s="2">
        <f>(0*25)+(6*5)+0</f>
        <v>30</v>
      </c>
    </row>
    <row r="50" spans="1:5" x14ac:dyDescent="0.25">
      <c r="B50" s="1" t="s">
        <v>167</v>
      </c>
      <c r="C50" s="2">
        <f>(0*25)+(7*5)+2</f>
        <v>37</v>
      </c>
      <c r="D50" s="1" t="s">
        <v>167</v>
      </c>
      <c r="E50" s="2">
        <f>(0*25)+(12*5)+0</f>
        <v>60</v>
      </c>
    </row>
    <row r="51" spans="1:5" x14ac:dyDescent="0.25">
      <c r="B51" s="1" t="s">
        <v>168</v>
      </c>
      <c r="C51" s="2">
        <f>(0*25)+(8*5)+4</f>
        <v>44</v>
      </c>
      <c r="D51" s="1" t="s">
        <v>168</v>
      </c>
      <c r="E51" s="2">
        <f>(0*25)+(12*5)+0</f>
        <v>60</v>
      </c>
    </row>
    <row r="52" spans="1:5" x14ac:dyDescent="0.25">
      <c r="B52" s="1" t="s">
        <v>169</v>
      </c>
      <c r="C52" s="2">
        <f>(0*25)+(8*5)+4</f>
        <v>44</v>
      </c>
      <c r="D52" s="1" t="s">
        <v>169</v>
      </c>
      <c r="E52" s="2">
        <f>(0*25)+(12*5)+0</f>
        <v>60</v>
      </c>
    </row>
    <row r="53" spans="1:5" x14ac:dyDescent="0.25">
      <c r="B53" s="1" t="s">
        <v>170</v>
      </c>
      <c r="C53" s="2">
        <f>(0*25)+(3*5)+3</f>
        <v>18</v>
      </c>
      <c r="D53" s="1" t="s">
        <v>170</v>
      </c>
      <c r="E53" s="2">
        <f>(0*25)+(3*5)+0</f>
        <v>15</v>
      </c>
    </row>
    <row r="54" spans="1:5" x14ac:dyDescent="0.25">
      <c r="B54" s="1"/>
      <c r="C54" s="2"/>
      <c r="D54" s="1" t="s">
        <v>189</v>
      </c>
      <c r="E54" s="2">
        <f>(0*25)+(3*5)+0</f>
        <v>15</v>
      </c>
    </row>
    <row r="55" spans="1:5" x14ac:dyDescent="0.25">
      <c r="B55" s="1"/>
      <c r="C55" s="2"/>
      <c r="D55" s="1"/>
    </row>
    <row r="56" spans="1:5" ht="21" x14ac:dyDescent="0.35">
      <c r="A56" s="5" t="s">
        <v>91</v>
      </c>
      <c r="B56" s="3" t="s">
        <v>92</v>
      </c>
      <c r="D56" s="3" t="s">
        <v>92</v>
      </c>
    </row>
    <row r="57" spans="1:5" x14ac:dyDescent="0.25">
      <c r="B57" s="1" t="s">
        <v>28</v>
      </c>
      <c r="C57" s="1" t="s">
        <v>30</v>
      </c>
      <c r="D57" s="1" t="s">
        <v>28</v>
      </c>
      <c r="E57" t="s">
        <v>31</v>
      </c>
    </row>
    <row r="58" spans="1:5" x14ac:dyDescent="0.25">
      <c r="B58" s="1" t="s">
        <v>93</v>
      </c>
      <c r="C58" s="2">
        <f>(11*25)+(0*5)+5</f>
        <v>280</v>
      </c>
      <c r="D58" s="1" t="s">
        <v>93</v>
      </c>
      <c r="E58" s="2">
        <f>(18*25)+(0*5)+1</f>
        <v>451</v>
      </c>
    </row>
    <row r="59" spans="1:5" x14ac:dyDescent="0.25">
      <c r="B59" s="1" t="s">
        <v>94</v>
      </c>
      <c r="C59" s="2">
        <f>(11*25)+(0*5)+5</f>
        <v>280</v>
      </c>
      <c r="D59" s="1" t="s">
        <v>94</v>
      </c>
      <c r="E59" s="2">
        <f>(18*25)+(0*5)+1</f>
        <v>451</v>
      </c>
    </row>
    <row r="60" spans="1:5" x14ac:dyDescent="0.25">
      <c r="B60" s="1" t="s">
        <v>95</v>
      </c>
      <c r="C60" s="2">
        <f>(11*25)+(0*5)+5</f>
        <v>280</v>
      </c>
      <c r="D60" s="1" t="s">
        <v>95</v>
      </c>
      <c r="E60" s="2">
        <f>(18*25)+(0*5)+1</f>
        <v>451</v>
      </c>
    </row>
    <row r="61" spans="1:5" x14ac:dyDescent="0.25">
      <c r="B61" s="1" t="s">
        <v>92</v>
      </c>
      <c r="C61" s="2">
        <f>(11*25)+(0*5)+5</f>
        <v>280</v>
      </c>
      <c r="D61" s="1" t="s">
        <v>92</v>
      </c>
      <c r="E61" s="2">
        <f>(18*25)+(0*5)+1</f>
        <v>451</v>
      </c>
    </row>
    <row r="62" spans="1:5" x14ac:dyDescent="0.25">
      <c r="B62" s="1" t="s">
        <v>96</v>
      </c>
      <c r="C62" s="2">
        <v>0</v>
      </c>
      <c r="D62" s="1" t="s">
        <v>96</v>
      </c>
      <c r="E62" s="2">
        <v>0</v>
      </c>
    </row>
    <row r="63" spans="1:5" x14ac:dyDescent="0.25">
      <c r="B63" s="1"/>
      <c r="C63" s="2"/>
      <c r="D63" s="1"/>
      <c r="E63" s="2"/>
    </row>
    <row r="64" spans="1:5" ht="21" x14ac:dyDescent="0.35">
      <c r="A64" s="5" t="s">
        <v>119</v>
      </c>
      <c r="B64" s="3" t="s">
        <v>120</v>
      </c>
      <c r="D64" s="3" t="s">
        <v>120</v>
      </c>
    </row>
    <row r="65" spans="1:5" x14ac:dyDescent="0.25">
      <c r="B65" s="1" t="s">
        <v>28</v>
      </c>
      <c r="C65" s="1" t="s">
        <v>30</v>
      </c>
      <c r="D65" s="1" t="s">
        <v>28</v>
      </c>
      <c r="E65" s="1" t="s">
        <v>31</v>
      </c>
    </row>
    <row r="66" spans="1:5" x14ac:dyDescent="0.25">
      <c r="B66" s="1" t="s">
        <v>121</v>
      </c>
      <c r="C66" s="2">
        <f>(12*25)+(0*5)+1</f>
        <v>301</v>
      </c>
      <c r="D66" s="1" t="s">
        <v>121</v>
      </c>
      <c r="E66" s="2">
        <f>(13*25)+(0*5)+2</f>
        <v>327</v>
      </c>
    </row>
    <row r="67" spans="1:5" x14ac:dyDescent="0.25">
      <c r="B67" s="1" t="s">
        <v>122</v>
      </c>
      <c r="C67" s="2">
        <f>(12*25)+(0*5)+1</f>
        <v>301</v>
      </c>
      <c r="D67" s="1" t="s">
        <v>122</v>
      </c>
      <c r="E67" s="2">
        <f>(13*25)+(0*5)+2</f>
        <v>327</v>
      </c>
    </row>
    <row r="68" spans="1:5" x14ac:dyDescent="0.25">
      <c r="B68" s="1" t="s">
        <v>123</v>
      </c>
      <c r="C68" s="2">
        <f>(4*25)+(0*5)+1</f>
        <v>101</v>
      </c>
      <c r="D68" s="1" t="s">
        <v>123</v>
      </c>
      <c r="E68" s="2">
        <f>(0*25)+(0*5)+1</f>
        <v>1</v>
      </c>
    </row>
    <row r="69" spans="1:5" x14ac:dyDescent="0.25">
      <c r="B69" s="1" t="s">
        <v>124</v>
      </c>
      <c r="C69" s="2">
        <f>(3*25)+(0*5)+0</f>
        <v>75</v>
      </c>
      <c r="D69" s="1" t="s">
        <v>124</v>
      </c>
      <c r="E69" s="2">
        <f>(1*25)+(0*5)+1</f>
        <v>26</v>
      </c>
    </row>
    <row r="70" spans="1:5" x14ac:dyDescent="0.25">
      <c r="B70" s="1" t="s">
        <v>125</v>
      </c>
      <c r="C70" s="2">
        <f>(11*25)+(0*5)+1</f>
        <v>276</v>
      </c>
      <c r="D70" s="1" t="s">
        <v>125</v>
      </c>
      <c r="E70" s="2">
        <f>(13*25)+(0*5)+1</f>
        <v>326</v>
      </c>
    </row>
    <row r="71" spans="1:5" x14ac:dyDescent="0.25">
      <c r="B71" s="1" t="s">
        <v>126</v>
      </c>
      <c r="C71" s="2">
        <f>(8*25)+(0*5)+0</f>
        <v>200</v>
      </c>
      <c r="D71" s="1" t="s">
        <v>126</v>
      </c>
      <c r="E71" s="2">
        <f>(12*25)+(0*5)+1</f>
        <v>301</v>
      </c>
    </row>
    <row r="73" spans="1:5" ht="21" x14ac:dyDescent="0.35">
      <c r="A73" s="5" t="s">
        <v>182</v>
      </c>
      <c r="B73" s="3"/>
      <c r="D73" s="3" t="s">
        <v>183</v>
      </c>
    </row>
    <row r="74" spans="1:5" x14ac:dyDescent="0.25">
      <c r="B74" s="1"/>
      <c r="C74" s="1"/>
      <c r="D74" s="1" t="s">
        <v>28</v>
      </c>
      <c r="E74" s="1" t="s">
        <v>31</v>
      </c>
    </row>
    <row r="75" spans="1:5" x14ac:dyDescent="0.25">
      <c r="B75" s="1"/>
      <c r="C75" s="2"/>
      <c r="D75" s="1" t="s">
        <v>130</v>
      </c>
      <c r="E75" s="2">
        <f>(0*25)+(2*5)+3</f>
        <v>13</v>
      </c>
    </row>
    <row r="76" spans="1:5" x14ac:dyDescent="0.25">
      <c r="B76" s="1"/>
      <c r="C76" s="2"/>
      <c r="D76" s="1" t="s">
        <v>184</v>
      </c>
      <c r="E76" s="2">
        <f>(0*25)+(2*5)+3</f>
        <v>13</v>
      </c>
    </row>
    <row r="77" spans="1:5" x14ac:dyDescent="0.25">
      <c r="B77" s="1"/>
      <c r="C77" s="2"/>
      <c r="D77" s="1" t="s">
        <v>185</v>
      </c>
      <c r="E77" s="2">
        <f>(0*25)+(2*5)+3</f>
        <v>13</v>
      </c>
    </row>
    <row r="78" spans="1:5" x14ac:dyDescent="0.25">
      <c r="B78" s="1"/>
      <c r="C78" s="2"/>
      <c r="D78" s="1" t="s">
        <v>186</v>
      </c>
      <c r="E78" s="2">
        <f>(0*25)+(2*5)+0</f>
        <v>10</v>
      </c>
    </row>
    <row r="79" spans="1:5" x14ac:dyDescent="0.25">
      <c r="B79" s="1"/>
      <c r="C79" s="2"/>
      <c r="D79" s="1" t="s">
        <v>187</v>
      </c>
      <c r="E79" s="2">
        <f>(0*25)+(0*5)+3</f>
        <v>3</v>
      </c>
    </row>
    <row r="80" spans="1:5" x14ac:dyDescent="0.25">
      <c r="B80" s="1"/>
      <c r="C80" s="2"/>
      <c r="D80" s="1" t="s">
        <v>188</v>
      </c>
      <c r="E80" s="2">
        <f>(0*25)+(0*5)+0</f>
        <v>0</v>
      </c>
    </row>
    <row r="82" spans="1:5" ht="21" x14ac:dyDescent="0.35">
      <c r="A82" s="5" t="s">
        <v>29</v>
      </c>
      <c r="B82" s="3" t="s">
        <v>46</v>
      </c>
      <c r="D82" s="3" t="s">
        <v>46</v>
      </c>
    </row>
    <row r="83" spans="1:5" x14ac:dyDescent="0.25">
      <c r="B83" s="1" t="s">
        <v>28</v>
      </c>
      <c r="C83" s="1" t="s">
        <v>30</v>
      </c>
      <c r="D83" s="1" t="s">
        <v>28</v>
      </c>
      <c r="E83" s="1" t="s">
        <v>31</v>
      </c>
    </row>
    <row r="84" spans="1:5" x14ac:dyDescent="0.25">
      <c r="B84" s="1" t="s">
        <v>10</v>
      </c>
      <c r="C84" s="2">
        <f>(17*25)+1</f>
        <v>426</v>
      </c>
      <c r="D84" s="1" t="s">
        <v>10</v>
      </c>
      <c r="E84" s="2">
        <f>(17*25)+1</f>
        <v>426</v>
      </c>
    </row>
    <row r="85" spans="1:5" x14ac:dyDescent="0.25">
      <c r="B85" s="1" t="s">
        <v>15</v>
      </c>
      <c r="C85" s="2">
        <f>(17*25)+1</f>
        <v>426</v>
      </c>
      <c r="D85" s="1" t="s">
        <v>15</v>
      </c>
      <c r="E85" s="2">
        <f>(15*25)+1</f>
        <v>376</v>
      </c>
    </row>
    <row r="86" spans="1:5" x14ac:dyDescent="0.25">
      <c r="B86" s="1" t="s">
        <v>12</v>
      </c>
      <c r="C86" s="2">
        <f>(17*25)+1</f>
        <v>426</v>
      </c>
      <c r="D86" s="1" t="s">
        <v>8</v>
      </c>
      <c r="E86" s="2">
        <f>(17*25)+1</f>
        <v>426</v>
      </c>
    </row>
    <row r="87" spans="1:5" x14ac:dyDescent="0.25">
      <c r="B87" s="1" t="s">
        <v>8</v>
      </c>
      <c r="C87" s="2">
        <f>(17*25)+1</f>
        <v>426</v>
      </c>
      <c r="D87" s="1" t="s">
        <v>17</v>
      </c>
      <c r="E87" s="2">
        <f>(17*25)+1</f>
        <v>426</v>
      </c>
    </row>
    <row r="88" spans="1:5" x14ac:dyDescent="0.25">
      <c r="B88" s="1" t="s">
        <v>47</v>
      </c>
      <c r="C88" s="2">
        <f>(0*25)+0</f>
        <v>0</v>
      </c>
      <c r="D88" s="1" t="s">
        <v>176</v>
      </c>
      <c r="E88" s="2">
        <f>(2*25)+0</f>
        <v>50</v>
      </c>
    </row>
    <row r="89" spans="1:5" x14ac:dyDescent="0.25">
      <c r="B89" s="1" t="s">
        <v>17</v>
      </c>
      <c r="C89" s="1">
        <v>0</v>
      </c>
      <c r="D89" s="1"/>
      <c r="E89" s="1">
        <v>0</v>
      </c>
    </row>
    <row r="91" spans="1:5" ht="21" x14ac:dyDescent="0.35">
      <c r="A91" s="5" t="s">
        <v>29</v>
      </c>
      <c r="B91" s="3" t="s">
        <v>6</v>
      </c>
      <c r="D91" s="3" t="s">
        <v>6</v>
      </c>
    </row>
    <row r="92" spans="1:5" x14ac:dyDescent="0.25">
      <c r="B92" s="1" t="s">
        <v>28</v>
      </c>
      <c r="C92" s="1" t="s">
        <v>30</v>
      </c>
      <c r="D92" s="1" t="s">
        <v>28</v>
      </c>
      <c r="E92" s="1" t="s">
        <v>31</v>
      </c>
    </row>
    <row r="93" spans="1:5" x14ac:dyDescent="0.25">
      <c r="B93" s="1" t="s">
        <v>7</v>
      </c>
      <c r="C93" s="2">
        <f>(17*25)+0</f>
        <v>425</v>
      </c>
      <c r="D93" s="1" t="s">
        <v>7</v>
      </c>
      <c r="E93" s="2">
        <f>(20*25)+(0*5)+0</f>
        <v>500</v>
      </c>
    </row>
    <row r="94" spans="1:5" x14ac:dyDescent="0.25">
      <c r="B94" s="1" t="s">
        <v>9</v>
      </c>
      <c r="C94" s="2">
        <f t="shared" ref="C94:C95" si="0">(17*25)+0</f>
        <v>425</v>
      </c>
      <c r="D94" s="1" t="s">
        <v>9</v>
      </c>
      <c r="E94" s="2">
        <f>(20*25)+(0*5)+0</f>
        <v>500</v>
      </c>
    </row>
    <row r="95" spans="1:5" x14ac:dyDescent="0.25">
      <c r="B95" s="1" t="s">
        <v>11</v>
      </c>
      <c r="C95" s="2">
        <f t="shared" si="0"/>
        <v>425</v>
      </c>
      <c r="D95" s="1" t="s">
        <v>11</v>
      </c>
      <c r="E95" s="2">
        <f>(20*25)+(0*5)+0</f>
        <v>500</v>
      </c>
    </row>
    <row r="96" spans="1:5" x14ac:dyDescent="0.25">
      <c r="B96" s="1" t="s">
        <v>13</v>
      </c>
      <c r="C96" s="2">
        <f>(17*25)+0</f>
        <v>425</v>
      </c>
      <c r="D96" s="1" t="s">
        <v>13</v>
      </c>
      <c r="E96" s="2">
        <f>(20*25)+(0*5)+0</f>
        <v>500</v>
      </c>
    </row>
    <row r="97" spans="1:5" x14ac:dyDescent="0.25">
      <c r="B97" s="1" t="s">
        <v>16</v>
      </c>
      <c r="C97" s="2">
        <f>(0*25)+0</f>
        <v>0</v>
      </c>
      <c r="D97" s="1" t="s">
        <v>12</v>
      </c>
      <c r="E97" s="2">
        <f>(0*25)+0</f>
        <v>0</v>
      </c>
    </row>
    <row r="98" spans="1:5" x14ac:dyDescent="0.25">
      <c r="B98" s="1"/>
      <c r="C98" s="1"/>
      <c r="D98" s="1"/>
      <c r="E98" s="1"/>
    </row>
    <row r="99" spans="1:5" ht="21" x14ac:dyDescent="0.35">
      <c r="A99" s="5" t="s">
        <v>29</v>
      </c>
      <c r="B99" s="3" t="s">
        <v>111</v>
      </c>
      <c r="D99" s="3" t="s">
        <v>111</v>
      </c>
    </row>
    <row r="100" spans="1:5" x14ac:dyDescent="0.25">
      <c r="B100" s="1" t="s">
        <v>28</v>
      </c>
      <c r="C100" s="1" t="s">
        <v>30</v>
      </c>
      <c r="D100" s="1" t="s">
        <v>28</v>
      </c>
      <c r="E100" s="1" t="s">
        <v>31</v>
      </c>
    </row>
    <row r="101" spans="1:5" x14ac:dyDescent="0.25">
      <c r="B101" s="1" t="s">
        <v>112</v>
      </c>
      <c r="C101" s="2">
        <f>(13*25)+(0*5)+6</f>
        <v>331</v>
      </c>
      <c r="D101" s="1" t="s">
        <v>112</v>
      </c>
      <c r="E101" s="2">
        <f>(17*25)+(2*5)+0</f>
        <v>435</v>
      </c>
    </row>
    <row r="102" spans="1:5" x14ac:dyDescent="0.25">
      <c r="B102" s="1" t="s">
        <v>14</v>
      </c>
      <c r="C102" s="2">
        <f>(13*25)+(0*5)+6</f>
        <v>331</v>
      </c>
      <c r="D102" s="1" t="s">
        <v>14</v>
      </c>
      <c r="E102" s="2">
        <f>(17*25)+(2*5)+0</f>
        <v>435</v>
      </c>
    </row>
    <row r="103" spans="1:5" x14ac:dyDescent="0.25">
      <c r="B103" s="1" t="s">
        <v>17</v>
      </c>
      <c r="C103" s="2">
        <f>(13*25)+(0*5)+6</f>
        <v>331</v>
      </c>
      <c r="D103" s="1" t="s">
        <v>16</v>
      </c>
      <c r="E103" s="2">
        <f>(0*25)+(0*5)+0</f>
        <v>0</v>
      </c>
    </row>
    <row r="104" spans="1:5" x14ac:dyDescent="0.25">
      <c r="B104" s="1" t="s">
        <v>113</v>
      </c>
      <c r="C104" s="2">
        <f>(13*25)+(0*5)+6</f>
        <v>331</v>
      </c>
      <c r="D104" s="1" t="s">
        <v>113</v>
      </c>
      <c r="E104" s="2">
        <f>(17*25)+(2*5)+0</f>
        <v>435</v>
      </c>
    </row>
    <row r="105" spans="1:5" x14ac:dyDescent="0.25">
      <c r="B105" s="1" t="s">
        <v>8</v>
      </c>
      <c r="C105" s="2">
        <v>0</v>
      </c>
      <c r="D105" s="1" t="s">
        <v>8</v>
      </c>
      <c r="E105" s="2">
        <v>0</v>
      </c>
    </row>
    <row r="106" spans="1:5" x14ac:dyDescent="0.25">
      <c r="B106" s="1" t="s">
        <v>16</v>
      </c>
      <c r="C106" s="1">
        <v>0</v>
      </c>
      <c r="D106" s="1" t="s">
        <v>12</v>
      </c>
      <c r="E106" s="2">
        <f>(17*25)+(2*5)+0</f>
        <v>435</v>
      </c>
    </row>
    <row r="108" spans="1:5" ht="21" x14ac:dyDescent="0.35">
      <c r="A108" s="5" t="s">
        <v>29</v>
      </c>
      <c r="B108" s="3" t="s">
        <v>151</v>
      </c>
      <c r="D108" s="3" t="s">
        <v>151</v>
      </c>
    </row>
    <row r="109" spans="1:5" x14ac:dyDescent="0.25">
      <c r="B109" s="1" t="s">
        <v>28</v>
      </c>
      <c r="C109" s="1" t="s">
        <v>30</v>
      </c>
      <c r="D109" s="1" t="s">
        <v>28</v>
      </c>
      <c r="E109" s="1" t="s">
        <v>31</v>
      </c>
    </row>
    <row r="110" spans="1:5" x14ac:dyDescent="0.25">
      <c r="B110" s="1" t="s">
        <v>152</v>
      </c>
      <c r="C110" s="2">
        <f>(12*25)+(1*5)+0</f>
        <v>305</v>
      </c>
      <c r="D110" s="1" t="s">
        <v>152</v>
      </c>
      <c r="E110" s="2">
        <f>(9*25)+(0*5)+0</f>
        <v>225</v>
      </c>
    </row>
    <row r="111" spans="1:5" x14ac:dyDescent="0.25">
      <c r="B111" s="1" t="s">
        <v>153</v>
      </c>
      <c r="C111" s="2">
        <f>(12*25)+(1*5)+0</f>
        <v>305</v>
      </c>
      <c r="D111" s="1" t="s">
        <v>153</v>
      </c>
      <c r="E111" s="2">
        <f>(9*25)+(0*5)+0</f>
        <v>225</v>
      </c>
    </row>
    <row r="112" spans="1:5" x14ac:dyDescent="0.25">
      <c r="B112" s="1" t="s">
        <v>154</v>
      </c>
      <c r="C112" s="2">
        <f>(12*25)+(1*5)+0</f>
        <v>305</v>
      </c>
      <c r="D112" s="1" t="s">
        <v>154</v>
      </c>
      <c r="E112" s="2">
        <f>(9*25)+(0*5)+0</f>
        <v>225</v>
      </c>
    </row>
    <row r="113" spans="1:5" x14ac:dyDescent="0.25">
      <c r="B113" s="1" t="s">
        <v>155</v>
      </c>
      <c r="C113" s="2">
        <f>(12*25)+(1*5)+0</f>
        <v>305</v>
      </c>
      <c r="D113" s="1" t="s">
        <v>155</v>
      </c>
      <c r="E113" s="2">
        <f>(9*25)+(0*5)+0</f>
        <v>225</v>
      </c>
    </row>
    <row r="115" spans="1:5" ht="21" x14ac:dyDescent="0.35">
      <c r="A115" s="5" t="s">
        <v>1</v>
      </c>
      <c r="B115" s="3" t="s">
        <v>144</v>
      </c>
      <c r="D115" s="3" t="s">
        <v>144</v>
      </c>
    </row>
    <row r="116" spans="1:5" x14ac:dyDescent="0.25">
      <c r="B116" s="1" t="s">
        <v>28</v>
      </c>
      <c r="C116" s="1" t="s">
        <v>30</v>
      </c>
      <c r="D116" s="1" t="s">
        <v>28</v>
      </c>
      <c r="E116" s="1" t="s">
        <v>31</v>
      </c>
    </row>
    <row r="117" spans="1:5" x14ac:dyDescent="0.25">
      <c r="B117" s="1" t="s">
        <v>145</v>
      </c>
      <c r="C117" s="2">
        <f>(11*25)+(3*5)+1</f>
        <v>291</v>
      </c>
      <c r="D117" s="1" t="s">
        <v>145</v>
      </c>
      <c r="E117" s="2">
        <f>(12*25)+(0*5)+0</f>
        <v>300</v>
      </c>
    </row>
    <row r="118" spans="1:5" x14ac:dyDescent="0.25">
      <c r="B118" s="1" t="s">
        <v>146</v>
      </c>
      <c r="C118" s="2">
        <f>(11*25)+(3*5)+1</f>
        <v>291</v>
      </c>
      <c r="D118" s="1" t="s">
        <v>146</v>
      </c>
      <c r="E118" s="2">
        <f>(12*25)+(0*5)+0</f>
        <v>300</v>
      </c>
    </row>
    <row r="119" spans="1:5" x14ac:dyDescent="0.25">
      <c r="B119" s="1" t="s">
        <v>147</v>
      </c>
      <c r="C119" s="2">
        <f>(11*25)+(3*5)+1</f>
        <v>291</v>
      </c>
      <c r="D119" s="1" t="s">
        <v>147</v>
      </c>
      <c r="E119" s="2">
        <f>(12*25)+(0*5)+0</f>
        <v>300</v>
      </c>
    </row>
    <row r="120" spans="1:5" x14ac:dyDescent="0.25">
      <c r="B120" s="1" t="s">
        <v>148</v>
      </c>
      <c r="C120" s="2">
        <f>(11*25)+(3*5)+1</f>
        <v>291</v>
      </c>
      <c r="D120" s="1" t="s">
        <v>148</v>
      </c>
      <c r="E120" s="2">
        <f>(12*25)+(0*5)+0</f>
        <v>300</v>
      </c>
    </row>
    <row r="121" spans="1:5" x14ac:dyDescent="0.25">
      <c r="B121" s="1"/>
      <c r="C121" s="2"/>
      <c r="D121" s="1"/>
      <c r="E121" s="2"/>
    </row>
    <row r="122" spans="1:5" ht="21" x14ac:dyDescent="0.35">
      <c r="A122" s="5" t="s">
        <v>1</v>
      </c>
      <c r="B122" s="3" t="s">
        <v>21</v>
      </c>
      <c r="D122" s="3" t="s">
        <v>21</v>
      </c>
    </row>
    <row r="123" spans="1:5" x14ac:dyDescent="0.25">
      <c r="B123" s="1" t="s">
        <v>28</v>
      </c>
      <c r="C123" s="1" t="s">
        <v>30</v>
      </c>
      <c r="D123" s="1" t="s">
        <v>28</v>
      </c>
      <c r="E123" s="1" t="s">
        <v>31</v>
      </c>
    </row>
    <row r="124" spans="1:5" x14ac:dyDescent="0.25">
      <c r="B124" s="1" t="s">
        <v>22</v>
      </c>
      <c r="C124" s="2">
        <f>(22*25)+5</f>
        <v>555</v>
      </c>
      <c r="D124" s="1" t="s">
        <v>22</v>
      </c>
      <c r="E124" s="2">
        <f>(22*25)+(1*5)+0</f>
        <v>555</v>
      </c>
    </row>
    <row r="125" spans="1:5" x14ac:dyDescent="0.25">
      <c r="B125" s="1" t="s">
        <v>23</v>
      </c>
      <c r="C125" s="2">
        <f>15*25+5</f>
        <v>380</v>
      </c>
      <c r="D125" s="1" t="s">
        <v>23</v>
      </c>
      <c r="E125" s="2">
        <f>(22*25)+(1*5)+0</f>
        <v>555</v>
      </c>
    </row>
    <row r="126" spans="1:5" x14ac:dyDescent="0.25">
      <c r="B126" s="1" t="s">
        <v>24</v>
      </c>
      <c r="C126" s="1">
        <f>25*22+5</f>
        <v>555</v>
      </c>
      <c r="D126" s="1" t="s">
        <v>24</v>
      </c>
      <c r="E126" s="2">
        <f>(22*25)+(1*5)+0</f>
        <v>555</v>
      </c>
    </row>
    <row r="127" spans="1:5" x14ac:dyDescent="0.25">
      <c r="B127" s="1" t="s">
        <v>25</v>
      </c>
      <c r="C127" s="1">
        <f>25*22+5</f>
        <v>555</v>
      </c>
      <c r="D127" s="1" t="s">
        <v>25</v>
      </c>
      <c r="E127" s="1">
        <f>25*22+5</f>
        <v>555</v>
      </c>
    </row>
    <row r="128" spans="1:5" x14ac:dyDescent="0.25">
      <c r="B128" s="1" t="s">
        <v>26</v>
      </c>
      <c r="C128" s="1">
        <v>0</v>
      </c>
      <c r="D128" s="1" t="s">
        <v>26</v>
      </c>
      <c r="E128" s="2">
        <f>(0*25)+(0*5)+0</f>
        <v>0</v>
      </c>
    </row>
    <row r="129" spans="1:5" x14ac:dyDescent="0.25">
      <c r="B129" s="1" t="s">
        <v>27</v>
      </c>
      <c r="C129" s="1">
        <f>7*25</f>
        <v>175</v>
      </c>
      <c r="D129" s="1" t="s">
        <v>27</v>
      </c>
      <c r="E129" s="2">
        <f>(0*25)+(0*5)+0</f>
        <v>0</v>
      </c>
    </row>
    <row r="131" spans="1:5" ht="21" x14ac:dyDescent="0.35">
      <c r="A131" s="5" t="s">
        <v>1</v>
      </c>
      <c r="B131" s="3" t="s">
        <v>97</v>
      </c>
      <c r="D131" s="3" t="s">
        <v>97</v>
      </c>
    </row>
    <row r="132" spans="1:5" x14ac:dyDescent="0.25">
      <c r="B132" s="1" t="s">
        <v>28</v>
      </c>
      <c r="C132" s="1" t="s">
        <v>30</v>
      </c>
      <c r="D132" s="1" t="s">
        <v>28</v>
      </c>
      <c r="E132" s="1" t="s">
        <v>31</v>
      </c>
    </row>
    <row r="133" spans="1:5" x14ac:dyDescent="0.25">
      <c r="B133" s="1" t="s">
        <v>27</v>
      </c>
      <c r="C133" s="2">
        <f>(13*25)+(0*5)+1</f>
        <v>326</v>
      </c>
      <c r="D133" s="1" t="s">
        <v>27</v>
      </c>
      <c r="E133" s="2">
        <f>(19*25)+(0*5)+0</f>
        <v>475</v>
      </c>
    </row>
    <row r="134" spans="1:5" x14ac:dyDescent="0.25">
      <c r="B134" s="1" t="s">
        <v>98</v>
      </c>
      <c r="C134" s="2">
        <f>(21*25)+(0*5)+1</f>
        <v>526</v>
      </c>
      <c r="D134" s="1" t="s">
        <v>98</v>
      </c>
      <c r="E134" s="2">
        <f>(19*25)+(0*5)+0</f>
        <v>475</v>
      </c>
    </row>
    <row r="135" spans="1:5" x14ac:dyDescent="0.25">
      <c r="B135" s="1" t="s">
        <v>99</v>
      </c>
      <c r="C135" s="2">
        <f>(21*25)+(0*5)+1</f>
        <v>526</v>
      </c>
      <c r="D135" s="1" t="s">
        <v>99</v>
      </c>
      <c r="E135" s="2">
        <f>(19*25)+(0*5)+0</f>
        <v>475</v>
      </c>
    </row>
    <row r="136" spans="1:5" x14ac:dyDescent="0.25">
      <c r="B136" s="1" t="s">
        <v>26</v>
      </c>
      <c r="C136" s="2">
        <f>(21*25)+(0*5)+1</f>
        <v>526</v>
      </c>
      <c r="D136" s="1" t="s">
        <v>26</v>
      </c>
      <c r="E136" s="2">
        <f>(19*25)+(0*5)+0</f>
        <v>475</v>
      </c>
    </row>
    <row r="137" spans="1:5" x14ac:dyDescent="0.25">
      <c r="B137" s="1" t="s">
        <v>25</v>
      </c>
      <c r="C137" s="2">
        <v>75</v>
      </c>
      <c r="D137" s="1" t="s">
        <v>25</v>
      </c>
      <c r="E137" s="2">
        <f>(0*25)+(0*5)+0</f>
        <v>0</v>
      </c>
    </row>
    <row r="138" spans="1:5" x14ac:dyDescent="0.25">
      <c r="B138" s="1" t="s">
        <v>24</v>
      </c>
      <c r="C138" s="1">
        <v>125</v>
      </c>
      <c r="D138" s="1" t="s">
        <v>24</v>
      </c>
      <c r="E138" s="2">
        <f>(0*25)+(0*5)+0</f>
        <v>0</v>
      </c>
    </row>
    <row r="140" spans="1:5" ht="21" x14ac:dyDescent="0.35">
      <c r="A140" s="5" t="s">
        <v>66</v>
      </c>
      <c r="B140" s="3" t="s">
        <v>143</v>
      </c>
      <c r="D140" s="3" t="s">
        <v>143</v>
      </c>
    </row>
    <row r="141" spans="1:5" x14ac:dyDescent="0.25">
      <c r="B141" s="1" t="s">
        <v>28</v>
      </c>
      <c r="C141" s="1" t="s">
        <v>30</v>
      </c>
      <c r="D141" s="1" t="s">
        <v>28</v>
      </c>
      <c r="E141" s="1" t="s">
        <v>31</v>
      </c>
    </row>
    <row r="142" spans="1:5" x14ac:dyDescent="0.25">
      <c r="B142" s="1" t="s">
        <v>140</v>
      </c>
      <c r="C142" s="2">
        <f>(13*25)+(3*5)+2</f>
        <v>342</v>
      </c>
      <c r="D142" s="1" t="s">
        <v>140</v>
      </c>
      <c r="E142" s="2">
        <f>(16*25)+(1*5)+0</f>
        <v>405</v>
      </c>
    </row>
    <row r="143" spans="1:5" x14ac:dyDescent="0.25">
      <c r="B143" s="1" t="s">
        <v>73</v>
      </c>
      <c r="C143" s="2">
        <f>(13*25)+(3*5)+2</f>
        <v>342</v>
      </c>
      <c r="D143" s="1" t="s">
        <v>73</v>
      </c>
      <c r="E143" s="2">
        <f>(18*25)+(1*5)+0</f>
        <v>455</v>
      </c>
    </row>
    <row r="144" spans="1:5" x14ac:dyDescent="0.25">
      <c r="B144" s="1" t="s">
        <v>141</v>
      </c>
      <c r="C144" s="2">
        <f>(13*25)+(3*5)+2</f>
        <v>342</v>
      </c>
      <c r="D144" s="1" t="s">
        <v>141</v>
      </c>
      <c r="E144" s="2">
        <f>(18*25)+(1*5)+0</f>
        <v>455</v>
      </c>
    </row>
    <row r="145" spans="1:5" x14ac:dyDescent="0.25">
      <c r="B145" s="1" t="s">
        <v>142</v>
      </c>
      <c r="C145" s="2">
        <f>(13*25)+(3*5)+2</f>
        <v>342</v>
      </c>
      <c r="D145" s="1" t="s">
        <v>142</v>
      </c>
      <c r="E145" s="2">
        <f>(18*25)+(1*5)+0</f>
        <v>455</v>
      </c>
    </row>
    <row r="146" spans="1:5" x14ac:dyDescent="0.25">
      <c r="B146" s="1" t="s">
        <v>68</v>
      </c>
      <c r="C146" s="2">
        <f>(0*25)+(0*5)+0</f>
        <v>0</v>
      </c>
      <c r="D146" s="1" t="s">
        <v>68</v>
      </c>
      <c r="E146" s="2">
        <f>(2*25)+(0*5)+0</f>
        <v>50</v>
      </c>
    </row>
    <row r="147" spans="1:5" x14ac:dyDescent="0.25">
      <c r="B147" s="1" t="s">
        <v>70</v>
      </c>
      <c r="C147" s="2">
        <f>(0*25)+(0*5)+0</f>
        <v>0</v>
      </c>
      <c r="D147" s="1" t="s">
        <v>70</v>
      </c>
      <c r="E147" s="2">
        <f>(0*25)+(0*5)+0</f>
        <v>0</v>
      </c>
    </row>
    <row r="149" spans="1:5" ht="21" x14ac:dyDescent="0.35">
      <c r="A149" s="5" t="s">
        <v>66</v>
      </c>
      <c r="B149" s="3" t="s">
        <v>67</v>
      </c>
      <c r="D149" s="3" t="s">
        <v>67</v>
      </c>
    </row>
    <row r="150" spans="1:5" x14ac:dyDescent="0.25">
      <c r="B150" s="1" t="s">
        <v>28</v>
      </c>
      <c r="C150" s="1" t="s">
        <v>30</v>
      </c>
      <c r="D150" s="1" t="s">
        <v>28</v>
      </c>
      <c r="E150" s="1" t="s">
        <v>31</v>
      </c>
    </row>
    <row r="151" spans="1:5" x14ac:dyDescent="0.25">
      <c r="B151" s="1" t="s">
        <v>68</v>
      </c>
      <c r="C151" s="2">
        <f>(15*25)+(6*5)+0</f>
        <v>405</v>
      </c>
      <c r="D151" s="1" t="s">
        <v>68</v>
      </c>
      <c r="E151" s="2">
        <f>(20*25)+(0*5)+0</f>
        <v>500</v>
      </c>
    </row>
    <row r="152" spans="1:5" x14ac:dyDescent="0.25">
      <c r="B152" s="1" t="s">
        <v>69</v>
      </c>
      <c r="C152" s="2">
        <f>(15*25)+(6*5)+0</f>
        <v>405</v>
      </c>
      <c r="D152" s="1" t="s">
        <v>69</v>
      </c>
      <c r="E152" s="2">
        <f>(20*25)+(0*5)+0</f>
        <v>500</v>
      </c>
    </row>
    <row r="153" spans="1:5" x14ac:dyDescent="0.25">
      <c r="B153" s="1" t="s">
        <v>70</v>
      </c>
      <c r="C153" s="2">
        <f>(15*25)+(6*5)+0</f>
        <v>405</v>
      </c>
      <c r="D153" s="1" t="s">
        <v>70</v>
      </c>
      <c r="E153" s="2">
        <f>(20*25)+(0*5)+0</f>
        <v>500</v>
      </c>
    </row>
    <row r="154" spans="1:5" x14ac:dyDescent="0.25">
      <c r="B154" s="1" t="s">
        <v>71</v>
      </c>
      <c r="C154" s="2">
        <f>(10*25)+(1*5)+0</f>
        <v>255</v>
      </c>
      <c r="D154" s="1" t="s">
        <v>71</v>
      </c>
      <c r="E154" s="2">
        <f>(20*25)+(0*5)+0</f>
        <v>500</v>
      </c>
    </row>
    <row r="155" spans="1:5" x14ac:dyDescent="0.25">
      <c r="B155" s="1" t="s">
        <v>72</v>
      </c>
      <c r="C155" s="2">
        <f>(5*25)+(5*5)+0</f>
        <v>150</v>
      </c>
      <c r="D155" s="1" t="s">
        <v>72</v>
      </c>
      <c r="E155" s="2">
        <v>0</v>
      </c>
    </row>
    <row r="156" spans="1:5" x14ac:dyDescent="0.25">
      <c r="B156" s="1" t="s">
        <v>73</v>
      </c>
      <c r="C156" s="2">
        <v>0</v>
      </c>
      <c r="D156" s="1" t="s">
        <v>73</v>
      </c>
      <c r="E156" s="2">
        <v>0</v>
      </c>
    </row>
    <row r="158" spans="1:5" ht="21" x14ac:dyDescent="0.35">
      <c r="A158" s="5" t="s">
        <v>156</v>
      </c>
      <c r="B158" s="3" t="s">
        <v>157</v>
      </c>
      <c r="D158" s="3" t="s">
        <v>157</v>
      </c>
    </row>
    <row r="159" spans="1:5" x14ac:dyDescent="0.25">
      <c r="B159" s="1" t="s">
        <v>28</v>
      </c>
      <c r="C159" s="1" t="s">
        <v>30</v>
      </c>
      <c r="D159" s="1" t="s">
        <v>28</v>
      </c>
      <c r="E159" s="1" t="s">
        <v>31</v>
      </c>
    </row>
    <row r="160" spans="1:5" x14ac:dyDescent="0.25">
      <c r="B160" s="1" t="s">
        <v>158</v>
      </c>
      <c r="C160" s="2">
        <f>(4*25)+(1*5)+0</f>
        <v>105</v>
      </c>
      <c r="D160" s="1" t="s">
        <v>158</v>
      </c>
      <c r="E160" s="2">
        <f>(6*25)+(2*5)+0</f>
        <v>160</v>
      </c>
    </row>
    <row r="161" spans="1:5" x14ac:dyDescent="0.25">
      <c r="B161" s="1" t="s">
        <v>159</v>
      </c>
      <c r="C161" s="2">
        <f>(2*25)+(0*5)+0</f>
        <v>50</v>
      </c>
      <c r="D161" s="1" t="s">
        <v>159</v>
      </c>
      <c r="E161" s="2">
        <f>(8*25)+(1*5)+0</f>
        <v>205</v>
      </c>
    </row>
    <row r="162" spans="1:5" x14ac:dyDescent="0.25">
      <c r="B162" s="1" t="s">
        <v>160</v>
      </c>
      <c r="C162" s="2">
        <f>(6*25)+(2*5)+0</f>
        <v>160</v>
      </c>
      <c r="D162" s="1" t="s">
        <v>160</v>
      </c>
      <c r="E162" s="2">
        <f>(10*25)+(2*5)+0</f>
        <v>260</v>
      </c>
    </row>
    <row r="163" spans="1:5" x14ac:dyDescent="0.25">
      <c r="B163" s="1" t="s">
        <v>161</v>
      </c>
      <c r="C163" s="2">
        <f>(6*25)+(1*5)+0</f>
        <v>155</v>
      </c>
      <c r="D163" s="1" t="s">
        <v>161</v>
      </c>
      <c r="E163" s="2">
        <f>(8*25)+(1*5)+0</f>
        <v>205</v>
      </c>
    </row>
    <row r="164" spans="1:5" x14ac:dyDescent="0.25">
      <c r="B164" s="1" t="s">
        <v>122</v>
      </c>
      <c r="C164" s="2">
        <f>(4*25)+(2*5)+0</f>
        <v>110</v>
      </c>
      <c r="D164" s="1" t="s">
        <v>122</v>
      </c>
      <c r="E164" s="2">
        <f>(8*25)+(2*5)+0</f>
        <v>210</v>
      </c>
    </row>
    <row r="165" spans="1:5" x14ac:dyDescent="0.25">
      <c r="B165" s="1" t="s">
        <v>162</v>
      </c>
      <c r="C165" s="2">
        <f>(2*25)+(2*5)+0</f>
        <v>60</v>
      </c>
      <c r="D165" s="1" t="s">
        <v>162</v>
      </c>
      <c r="E165" s="2">
        <f>(0*25)+(0*5)+0</f>
        <v>0</v>
      </c>
    </row>
    <row r="167" spans="1:5" ht="21" x14ac:dyDescent="0.35">
      <c r="A167" s="5" t="s">
        <v>56</v>
      </c>
      <c r="B167" s="3"/>
      <c r="D167" s="3" t="s">
        <v>133</v>
      </c>
    </row>
    <row r="168" spans="1:5" x14ac:dyDescent="0.25">
      <c r="B168" s="1"/>
      <c r="C168" s="1"/>
      <c r="D168" s="1" t="s">
        <v>28</v>
      </c>
      <c r="E168" s="1" t="s">
        <v>31</v>
      </c>
    </row>
    <row r="169" spans="1:5" x14ac:dyDescent="0.25">
      <c r="B169" s="1"/>
      <c r="C169" s="2"/>
      <c r="D169" s="1" t="s">
        <v>190</v>
      </c>
      <c r="E169" s="2">
        <f>(0*25)+(7*5)+0</f>
        <v>35</v>
      </c>
    </row>
    <row r="170" spans="1:5" x14ac:dyDescent="0.25">
      <c r="B170" s="1"/>
      <c r="C170" s="2"/>
      <c r="D170" s="1" t="s">
        <v>191</v>
      </c>
      <c r="E170" s="2">
        <f>(0*25)+(7*5)+2</f>
        <v>37</v>
      </c>
    </row>
    <row r="171" spans="1:5" x14ac:dyDescent="0.25">
      <c r="B171" s="1"/>
      <c r="C171" s="2"/>
      <c r="D171" s="1" t="s">
        <v>192</v>
      </c>
      <c r="E171" s="2">
        <f>(0*25)+(7*5)+2</f>
        <v>37</v>
      </c>
    </row>
    <row r="172" spans="1:5" x14ac:dyDescent="0.25">
      <c r="B172" s="1"/>
      <c r="C172" s="2"/>
      <c r="D172" s="1" t="s">
        <v>193</v>
      </c>
      <c r="E172" s="2">
        <f>(0*25)+(7*5)+2</f>
        <v>37</v>
      </c>
    </row>
    <row r="173" spans="1:5" x14ac:dyDescent="0.25">
      <c r="B173" s="1"/>
      <c r="C173" s="2"/>
      <c r="D173" s="1" t="s">
        <v>194</v>
      </c>
      <c r="E173" s="2">
        <f>(0*25)+(0*5)+2</f>
        <v>2</v>
      </c>
    </row>
    <row r="174" spans="1:5" x14ac:dyDescent="0.25">
      <c r="B174" s="1"/>
      <c r="C174" s="2"/>
      <c r="D174" s="1" t="s">
        <v>195</v>
      </c>
      <c r="E174" s="2">
        <f>(0*25)+(0*5)+0</f>
        <v>0</v>
      </c>
    </row>
    <row r="176" spans="1:5" ht="21" x14ac:dyDescent="0.35">
      <c r="A176" s="5" t="s">
        <v>56</v>
      </c>
      <c r="B176" s="3" t="s">
        <v>133</v>
      </c>
      <c r="D176" s="3" t="s">
        <v>133</v>
      </c>
    </row>
    <row r="177" spans="1:5" x14ac:dyDescent="0.25">
      <c r="B177" s="1" t="s">
        <v>28</v>
      </c>
      <c r="C177" s="1" t="s">
        <v>30</v>
      </c>
      <c r="D177" s="1" t="s">
        <v>28</v>
      </c>
      <c r="E177" s="1" t="s">
        <v>31</v>
      </c>
    </row>
    <row r="178" spans="1:5" x14ac:dyDescent="0.25">
      <c r="B178" s="1" t="s">
        <v>134</v>
      </c>
      <c r="C178" s="2">
        <f>(15*25)+(3*5)+1</f>
        <v>391</v>
      </c>
      <c r="D178" s="1" t="s">
        <v>134</v>
      </c>
      <c r="E178" s="2">
        <f>(10*25)+(6*5)+0</f>
        <v>280</v>
      </c>
    </row>
    <row r="179" spans="1:5" x14ac:dyDescent="0.25">
      <c r="B179" s="1" t="s">
        <v>135</v>
      </c>
      <c r="C179" s="2">
        <f>(15*25)+(3*5)+1</f>
        <v>391</v>
      </c>
      <c r="D179" s="1" t="s">
        <v>135</v>
      </c>
      <c r="E179" s="2">
        <f>(10*25)+(6*5)+0</f>
        <v>280</v>
      </c>
    </row>
    <row r="180" spans="1:5" x14ac:dyDescent="0.25">
      <c r="B180" s="1" t="s">
        <v>134</v>
      </c>
      <c r="C180" s="2">
        <f>(15*25)+(3*5)+1</f>
        <v>391</v>
      </c>
      <c r="D180" s="1" t="s">
        <v>134</v>
      </c>
      <c r="E180" s="2">
        <f>(10*25)+(6*5)+0</f>
        <v>280</v>
      </c>
    </row>
    <row r="181" spans="1:5" x14ac:dyDescent="0.25">
      <c r="B181" s="1" t="s">
        <v>136</v>
      </c>
      <c r="C181" s="2">
        <f>(15*25)+(3*5)+1</f>
        <v>391</v>
      </c>
      <c r="D181" s="1" t="s">
        <v>136</v>
      </c>
      <c r="E181" s="2">
        <f>(10*25)+(6*5)+0</f>
        <v>280</v>
      </c>
    </row>
    <row r="182" spans="1:5" x14ac:dyDescent="0.25">
      <c r="B182" s="1" t="s">
        <v>62</v>
      </c>
      <c r="C182" s="2">
        <f>(0*25)+(0*5)+0</f>
        <v>0</v>
      </c>
      <c r="D182" s="1" t="s">
        <v>62</v>
      </c>
      <c r="E182" s="2">
        <f>(0*25)+(0*5)+0</f>
        <v>0</v>
      </c>
    </row>
    <row r="183" spans="1:5" x14ac:dyDescent="0.25">
      <c r="B183" s="1" t="s">
        <v>137</v>
      </c>
      <c r="C183" s="2">
        <f>(0*25)+(0*5)+0</f>
        <v>0</v>
      </c>
      <c r="D183" s="1" t="s">
        <v>137</v>
      </c>
      <c r="E183" s="2">
        <f>(0*25)+(0*5)+0</f>
        <v>0</v>
      </c>
    </row>
    <row r="185" spans="1:5" ht="21" x14ac:dyDescent="0.35">
      <c r="A185" s="5" t="s">
        <v>56</v>
      </c>
      <c r="B185" s="3" t="s">
        <v>57</v>
      </c>
      <c r="D185" s="3" t="s">
        <v>57</v>
      </c>
    </row>
    <row r="186" spans="1:5" x14ac:dyDescent="0.25">
      <c r="B186" s="1" t="s">
        <v>28</v>
      </c>
      <c r="C186" s="1" t="s">
        <v>30</v>
      </c>
      <c r="D186" s="1" t="s">
        <v>28</v>
      </c>
      <c r="E186" s="1" t="s">
        <v>31</v>
      </c>
    </row>
    <row r="187" spans="1:5" x14ac:dyDescent="0.25">
      <c r="B187" s="1" t="s">
        <v>58</v>
      </c>
      <c r="C187" s="2">
        <f>(11*25)+(7*5)+0</f>
        <v>310</v>
      </c>
      <c r="D187" s="1" t="s">
        <v>58</v>
      </c>
      <c r="E187" s="2">
        <f>(15*25)+(4*5)+0</f>
        <v>395</v>
      </c>
    </row>
    <row r="188" spans="1:5" x14ac:dyDescent="0.25">
      <c r="B188" s="1" t="s">
        <v>59</v>
      </c>
      <c r="C188" s="2">
        <f>(10*25)+(6*5)+0</f>
        <v>280</v>
      </c>
      <c r="D188" s="1" t="s">
        <v>59</v>
      </c>
      <c r="E188" s="2">
        <f>(15*25)+(4*5)+0</f>
        <v>395</v>
      </c>
    </row>
    <row r="189" spans="1:5" x14ac:dyDescent="0.25">
      <c r="B189" s="1" t="s">
        <v>60</v>
      </c>
      <c r="C189" s="2">
        <f>(9*25)+(7*5)+0</f>
        <v>260</v>
      </c>
      <c r="D189" s="1" t="s">
        <v>60</v>
      </c>
      <c r="E189" s="2">
        <f>(15*25)+(4*5)+0</f>
        <v>395</v>
      </c>
    </row>
    <row r="190" spans="1:5" x14ac:dyDescent="0.25">
      <c r="B190" s="1" t="s">
        <v>61</v>
      </c>
      <c r="C190" s="2">
        <f>(8*25)+(6*5)+0</f>
        <v>230</v>
      </c>
      <c r="D190" s="1" t="s">
        <v>61</v>
      </c>
      <c r="E190" s="2">
        <f>(15*25)+(4*5)+0</f>
        <v>395</v>
      </c>
    </row>
    <row r="191" spans="1:5" x14ac:dyDescent="0.25">
      <c r="B191" s="1" t="s">
        <v>62</v>
      </c>
      <c r="C191" s="2">
        <f>(6*25)+(5*5)+0</f>
        <v>175</v>
      </c>
      <c r="D191" s="1" t="s">
        <v>62</v>
      </c>
      <c r="E191" s="2">
        <v>0</v>
      </c>
    </row>
    <row r="192" spans="1:5" x14ac:dyDescent="0.25">
      <c r="B192" s="1" t="s">
        <v>63</v>
      </c>
      <c r="C192" s="2">
        <v>0</v>
      </c>
      <c r="D192" s="1" t="s">
        <v>63</v>
      </c>
      <c r="E192" s="2">
        <v>0</v>
      </c>
    </row>
    <row r="194" spans="1:5" ht="21" x14ac:dyDescent="0.35">
      <c r="A194" s="5" t="s">
        <v>56</v>
      </c>
      <c r="B194" s="3"/>
      <c r="D194" s="3" t="s">
        <v>177</v>
      </c>
    </row>
    <row r="195" spans="1:5" x14ac:dyDescent="0.25">
      <c r="B195" s="1"/>
      <c r="C195" s="1"/>
      <c r="D195" s="1" t="s">
        <v>28</v>
      </c>
      <c r="E195" s="1" t="s">
        <v>31</v>
      </c>
    </row>
    <row r="196" spans="1:5" x14ac:dyDescent="0.25">
      <c r="B196" s="1"/>
      <c r="C196" s="2"/>
      <c r="D196" s="1" t="s">
        <v>61</v>
      </c>
      <c r="E196" s="2">
        <f>(5*25)+(5*5)+0</f>
        <v>150</v>
      </c>
    </row>
    <row r="197" spans="1:5" x14ac:dyDescent="0.25">
      <c r="B197" s="1"/>
      <c r="C197" s="2"/>
      <c r="D197" s="1" t="s">
        <v>178</v>
      </c>
      <c r="E197" s="2">
        <f>(1*25)+(5*5)+1</f>
        <v>51</v>
      </c>
    </row>
    <row r="198" spans="1:5" x14ac:dyDescent="0.25">
      <c r="B198" s="1"/>
      <c r="C198" s="2"/>
      <c r="D198" s="1" t="s">
        <v>179</v>
      </c>
      <c r="E198" s="2">
        <f>(0*25)+(0*5)+0</f>
        <v>0</v>
      </c>
    </row>
    <row r="199" spans="1:5" x14ac:dyDescent="0.25">
      <c r="B199" s="1"/>
      <c r="C199" s="2"/>
      <c r="D199" s="1" t="s">
        <v>180</v>
      </c>
      <c r="E199" s="2">
        <f>(6*25)+(10*5)+1</f>
        <v>201</v>
      </c>
    </row>
    <row r="200" spans="1:5" x14ac:dyDescent="0.25">
      <c r="B200" s="1"/>
      <c r="C200" s="2"/>
      <c r="D200" s="1" t="s">
        <v>181</v>
      </c>
      <c r="E200" s="2">
        <f>(6*25)+(10*5)+1</f>
        <v>201</v>
      </c>
    </row>
    <row r="201" spans="1:5" x14ac:dyDescent="0.25">
      <c r="B201" s="1"/>
      <c r="C201" s="2"/>
      <c r="D201" s="1" t="s">
        <v>62</v>
      </c>
      <c r="E201" s="2">
        <f>(6*25)+(10*5)+1</f>
        <v>201</v>
      </c>
    </row>
    <row r="203" spans="1:5" ht="21" x14ac:dyDescent="0.35">
      <c r="A203" s="5" t="s">
        <v>48</v>
      </c>
      <c r="B203" s="3" t="s">
        <v>114</v>
      </c>
      <c r="D203" s="3" t="s">
        <v>114</v>
      </c>
    </row>
    <row r="204" spans="1:5" x14ac:dyDescent="0.25">
      <c r="B204" s="1" t="s">
        <v>28</v>
      </c>
      <c r="C204" s="1" t="s">
        <v>30</v>
      </c>
      <c r="D204" s="1" t="s">
        <v>28</v>
      </c>
      <c r="E204" s="1" t="s">
        <v>31</v>
      </c>
    </row>
    <row r="205" spans="1:5" x14ac:dyDescent="0.25">
      <c r="B205" s="1" t="s">
        <v>52</v>
      </c>
      <c r="C205" s="2">
        <f>(16*25)+(5*5)+1</f>
        <v>426</v>
      </c>
      <c r="D205" s="1" t="s">
        <v>52</v>
      </c>
      <c r="E205" s="2">
        <f>(18*25)+(2*5)+2</f>
        <v>462</v>
      </c>
    </row>
    <row r="206" spans="1:5" x14ac:dyDescent="0.25">
      <c r="B206" s="1" t="s">
        <v>55</v>
      </c>
      <c r="C206" s="2">
        <f>(16*25)+(5*5)+1</f>
        <v>426</v>
      </c>
      <c r="D206" s="1" t="s">
        <v>55</v>
      </c>
      <c r="E206" s="2">
        <f>(14*25)+(2*5)+1</f>
        <v>361</v>
      </c>
    </row>
    <row r="207" spans="1:5" x14ac:dyDescent="0.25">
      <c r="B207" s="1" t="s">
        <v>115</v>
      </c>
      <c r="C207" s="2">
        <f>(10*25)+(4*5)+0</f>
        <v>270</v>
      </c>
      <c r="D207" s="1" t="s">
        <v>115</v>
      </c>
      <c r="E207" s="2">
        <f>(13*25)+(1*5)+2</f>
        <v>332</v>
      </c>
    </row>
    <row r="208" spans="1:5" x14ac:dyDescent="0.25">
      <c r="B208" s="1" t="s">
        <v>105</v>
      </c>
      <c r="C208" s="2">
        <f>(9*25)+(2*5)+0</f>
        <v>235</v>
      </c>
      <c r="D208" s="1" t="s">
        <v>105</v>
      </c>
      <c r="E208" s="2">
        <f>(7*25)+(1*5)+2</f>
        <v>182</v>
      </c>
    </row>
    <row r="209" spans="1:5" x14ac:dyDescent="0.25">
      <c r="B209" s="1" t="s">
        <v>116</v>
      </c>
      <c r="C209" s="2">
        <f>(7*25)+(3*5)+1</f>
        <v>191</v>
      </c>
      <c r="D209" s="1" t="s">
        <v>116</v>
      </c>
      <c r="E209" s="2">
        <f>(11*25)+(0*5)+1</f>
        <v>276</v>
      </c>
    </row>
    <row r="210" spans="1:5" x14ac:dyDescent="0.25">
      <c r="B210" s="1" t="s">
        <v>54</v>
      </c>
      <c r="C210" s="2">
        <f>(6*25)+(1*5)+1</f>
        <v>156</v>
      </c>
      <c r="D210" s="1" t="s">
        <v>54</v>
      </c>
      <c r="E210" s="2">
        <f>(9*25)+(2*5)+1</f>
        <v>236</v>
      </c>
    </row>
    <row r="211" spans="1:5" x14ac:dyDescent="0.25">
      <c r="B211" s="1"/>
      <c r="C211" s="2"/>
      <c r="D211" s="1"/>
      <c r="E211" s="2"/>
    </row>
    <row r="212" spans="1:5" ht="21" x14ac:dyDescent="0.35">
      <c r="A212" s="5" t="s">
        <v>48</v>
      </c>
      <c r="B212" s="3" t="s">
        <v>49</v>
      </c>
      <c r="D212" s="3" t="s">
        <v>49</v>
      </c>
    </row>
    <row r="213" spans="1:5" x14ac:dyDescent="0.25">
      <c r="B213" s="1" t="s">
        <v>28</v>
      </c>
      <c r="C213" s="1" t="s">
        <v>30</v>
      </c>
      <c r="D213" s="1" t="s">
        <v>28</v>
      </c>
      <c r="E213" s="1" t="s">
        <v>31</v>
      </c>
    </row>
    <row r="214" spans="1:5" x14ac:dyDescent="0.25">
      <c r="B214" s="1" t="s">
        <v>50</v>
      </c>
      <c r="C214" s="2">
        <f>(5*25)+(2*5)+0</f>
        <v>135</v>
      </c>
      <c r="D214" s="1" t="s">
        <v>52</v>
      </c>
      <c r="E214" s="2">
        <f>(4*25)+(0*5)+0</f>
        <v>100</v>
      </c>
    </row>
    <row r="215" spans="1:5" x14ac:dyDescent="0.25">
      <c r="B215" s="1" t="s">
        <v>51</v>
      </c>
      <c r="C215" s="2">
        <f>(19*25)+(2*5)+0</f>
        <v>485</v>
      </c>
      <c r="D215" s="1" t="s">
        <v>115</v>
      </c>
      <c r="E215" s="2">
        <f>(7*25)+(0*5)+0</f>
        <v>175</v>
      </c>
    </row>
    <row r="216" spans="1:5" x14ac:dyDescent="0.25">
      <c r="B216" s="1" t="s">
        <v>52</v>
      </c>
      <c r="C216" s="2">
        <f>(4*25)+(0*5)+0</f>
        <v>100</v>
      </c>
      <c r="D216" s="1" t="s">
        <v>51</v>
      </c>
      <c r="E216" s="2">
        <f>(20*25)+(1*5)+0</f>
        <v>505</v>
      </c>
    </row>
    <row r="217" spans="1:5" x14ac:dyDescent="0.25">
      <c r="B217" s="1" t="s">
        <v>53</v>
      </c>
      <c r="C217" s="2">
        <f>(19*25)+(2*5)+0</f>
        <v>485</v>
      </c>
      <c r="D217" s="1" t="s">
        <v>53</v>
      </c>
      <c r="E217" s="2">
        <f>(20*25)+(1*5)+0</f>
        <v>505</v>
      </c>
    </row>
    <row r="218" spans="1:5" x14ac:dyDescent="0.25">
      <c r="B218" s="1" t="s">
        <v>54</v>
      </c>
      <c r="C218" s="2">
        <f>(19*25)+(2*5)+0</f>
        <v>485</v>
      </c>
      <c r="D218" s="1" t="s">
        <v>54</v>
      </c>
      <c r="E218" s="2">
        <f>(16*25)+(1*5)+0</f>
        <v>405</v>
      </c>
    </row>
    <row r="219" spans="1:5" x14ac:dyDescent="0.25">
      <c r="B219" s="1" t="s">
        <v>55</v>
      </c>
      <c r="C219" s="2">
        <f>(10*25)+(0*5)+0</f>
        <v>250</v>
      </c>
      <c r="D219" s="1" t="s">
        <v>55</v>
      </c>
      <c r="E219" s="2">
        <f>(13*25)+(1*5)+0</f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Placements</vt:lpstr>
      <vt:lpstr>NAFA Points</vt:lpstr>
    </vt:vector>
  </TitlesOfParts>
  <Company>SCLHS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Crase, Tara</dc:creator>
  <cp:lastModifiedBy>Crase, Tara</cp:lastModifiedBy>
  <dcterms:created xsi:type="dcterms:W3CDTF">2016-04-11T14:00:06Z</dcterms:created>
  <dcterms:modified xsi:type="dcterms:W3CDTF">2016-04-19T06:32:44Z</dcterms:modified>
</cp:coreProperties>
</file>